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halee.thi\Desktop\"/>
    </mc:Choice>
  </mc:AlternateContent>
  <bookViews>
    <workbookView xWindow="0" yWindow="0" windowWidth="19200" windowHeight="11640"/>
  </bookViews>
  <sheets>
    <sheet name="เป้าหมายปี 66_31.01.66" sheetId="1" r:id="rId1"/>
  </sheets>
  <definedNames>
    <definedName name="_xlnm.Print_Area" localSheetId="0">'เป้าหมายปี 66_31.01.66'!$A$1:$O$37</definedName>
    <definedName name="_xlnm.Print_Titles" localSheetId="0">'เป้าหมายปี 66_31.01.66'!$8:$9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I35" i="1"/>
  <c r="J35" i="1" s="1"/>
  <c r="F35" i="1"/>
  <c r="I32" i="1"/>
  <c r="J32" i="1" s="1"/>
  <c r="F32" i="1"/>
  <c r="I31" i="1"/>
  <c r="J31" i="1" s="1"/>
  <c r="F31" i="1"/>
  <c r="E30" i="1"/>
  <c r="D30" i="1"/>
  <c r="C30" i="1"/>
  <c r="C24" i="1" s="1"/>
  <c r="B30" i="1"/>
  <c r="M29" i="1"/>
  <c r="I29" i="1"/>
  <c r="J29" i="1" s="1"/>
  <c r="F29" i="1"/>
  <c r="I28" i="1"/>
  <c r="J28" i="1" s="1"/>
  <c r="F28" i="1"/>
  <c r="I27" i="1"/>
  <c r="J27" i="1" s="1"/>
  <c r="F27" i="1"/>
  <c r="I26" i="1"/>
  <c r="J26" i="1" s="1"/>
  <c r="F26" i="1"/>
  <c r="E25" i="1"/>
  <c r="D25" i="1"/>
  <c r="B25" i="1"/>
  <c r="E24" i="1"/>
  <c r="I22" i="1"/>
  <c r="M22" i="1" s="1"/>
  <c r="F22" i="1"/>
  <c r="H22" i="1" s="1"/>
  <c r="I21" i="1"/>
  <c r="M21" i="1" s="1"/>
  <c r="F21" i="1"/>
  <c r="H21" i="1" s="1"/>
  <c r="E20" i="1"/>
  <c r="F20" i="1" s="1"/>
  <c r="H20" i="1" s="1"/>
  <c r="D20" i="1"/>
  <c r="B20" i="1"/>
  <c r="M19" i="1"/>
  <c r="I19" i="1"/>
  <c r="I18" i="1"/>
  <c r="M18" i="1" s="1"/>
  <c r="F18" i="1"/>
  <c r="H18" i="1" s="1"/>
  <c r="I17" i="1"/>
  <c r="J17" i="1" s="1"/>
  <c r="L17" i="1" s="1"/>
  <c r="F17" i="1"/>
  <c r="H17" i="1" s="1"/>
  <c r="E16" i="1"/>
  <c r="D16" i="1"/>
  <c r="I16" i="1" s="1"/>
  <c r="B16" i="1"/>
  <c r="M16" i="1" s="1"/>
  <c r="I13" i="1"/>
  <c r="J13" i="1" s="1"/>
  <c r="L13" i="1" s="1"/>
  <c r="F13" i="1"/>
  <c r="H13" i="1" s="1"/>
  <c r="I12" i="1"/>
  <c r="F12" i="1"/>
  <c r="H12" i="1" s="1"/>
  <c r="E11" i="1"/>
  <c r="F11" i="1" s="1"/>
  <c r="H11" i="1" s="1"/>
  <c r="D11" i="1"/>
  <c r="I11" i="1" s="1"/>
  <c r="J11" i="1" s="1"/>
  <c r="L11" i="1" s="1"/>
  <c r="B11" i="1"/>
  <c r="E6" i="1"/>
  <c r="G6" i="1" s="1"/>
  <c r="I6" i="1" s="1"/>
  <c r="D6" i="1"/>
  <c r="F6" i="1" s="1"/>
  <c r="H6" i="1" s="1"/>
  <c r="E5" i="1"/>
  <c r="G5" i="1" s="1"/>
  <c r="I5" i="1" s="1"/>
  <c r="D5" i="1"/>
  <c r="F5" i="1" s="1"/>
  <c r="H5" i="1" s="1"/>
  <c r="E4" i="1"/>
  <c r="G4" i="1" s="1"/>
  <c r="I4" i="1" s="1"/>
  <c r="D4" i="1"/>
  <c r="F4" i="1" s="1"/>
  <c r="H4" i="1" s="1"/>
  <c r="M13" i="1" l="1"/>
  <c r="J16" i="1"/>
  <c r="L16" i="1" s="1"/>
  <c r="J18" i="1"/>
  <c r="L18" i="1" s="1"/>
  <c r="F16" i="1"/>
  <c r="H16" i="1" s="1"/>
  <c r="M27" i="1"/>
  <c r="M32" i="1"/>
  <c r="M11" i="1"/>
  <c r="M17" i="1"/>
  <c r="F25" i="1"/>
  <c r="M20" i="1"/>
  <c r="D24" i="1"/>
  <c r="I24" i="1" s="1"/>
  <c r="M26" i="1"/>
  <c r="M28" i="1"/>
  <c r="M31" i="1"/>
  <c r="F30" i="1"/>
  <c r="I25" i="1"/>
  <c r="I30" i="1"/>
  <c r="J12" i="1"/>
  <c r="L12" i="1" s="1"/>
  <c r="M12" i="1"/>
  <c r="J22" i="1"/>
  <c r="L22" i="1" s="1"/>
  <c r="J21" i="1"/>
  <c r="L21" i="1" s="1"/>
  <c r="I20" i="1"/>
  <c r="J20" i="1" s="1"/>
  <c r="L20" i="1" s="1"/>
  <c r="B24" i="1"/>
  <c r="M30" i="1" l="1"/>
  <c r="M25" i="1"/>
  <c r="M24" i="1" s="1"/>
  <c r="J30" i="1"/>
  <c r="J25" i="1"/>
  <c r="J24" i="1"/>
  <c r="F24" i="1"/>
</calcChain>
</file>

<file path=xl/sharedStrings.xml><?xml version="1.0" encoding="utf-8"?>
<sst xmlns="http://schemas.openxmlformats.org/spreadsheetml/2006/main" count="75" uniqueCount="47">
  <si>
    <t>เป้าหมายการเบิกจ่ายและการใช้จ่ายงบประมาณ พ.ศ. 2566</t>
  </si>
  <si>
    <t>รายการ</t>
  </si>
  <si>
    <t>ไตรมาสที่ 1</t>
  </si>
  <si>
    <t>ไตรมาสที่ 2</t>
  </si>
  <si>
    <t>ไตรมาสที่ 3</t>
  </si>
  <si>
    <t>ไตรมาสที่ 4</t>
  </si>
  <si>
    <t>เบิกจ่าย</t>
  </si>
  <si>
    <t>ใช้จ่าย</t>
  </si>
  <si>
    <t>ภาพรวม</t>
  </si>
  <si>
    <t>ประจำ</t>
  </si>
  <si>
    <t>ลงทุน</t>
  </si>
  <si>
    <t>ผลการใช้จ่ายงบประมาณรายจ่ายจังหวัดเชียงใหม่ ประจำปีงบประมาณ พ.ศ. 2566</t>
  </si>
  <si>
    <t>ล้านบาท</t>
  </si>
  <si>
    <t>งบประมาณ</t>
  </si>
  <si>
    <t>สำรองเงินมีหนี้</t>
  </si>
  <si>
    <t>PO</t>
  </si>
  <si>
    <t>ร้อยละ
เบิกจ่าย</t>
  </si>
  <si>
    <t>เป้าหมาย
Q2</t>
  </si>
  <si>
    <t>*/-
เป้าหมาย</t>
  </si>
  <si>
    <t>การใช้จ่าย (PO+เบิกจ่าย)</t>
  </si>
  <si>
    <t>ร้อยละ
การใช้จ่าย</t>
  </si>
  <si>
    <t>เป้าหมาย Q2</t>
  </si>
  <si>
    <t>*/- เป้าหมาย</t>
  </si>
  <si>
    <t>คงเหลือ
หลังหักใช้จ่าย</t>
  </si>
  <si>
    <t>ลำดับเบิกจ่าย</t>
  </si>
  <si>
    <t>ลำดับ
ใช้จ่าย</t>
  </si>
  <si>
    <t>งบประมาณรายจ่ายประจำปี พ.ศ.2566</t>
  </si>
  <si>
    <t>งบกรมจังหวัด</t>
  </si>
  <si>
    <t>งบกลุ่มจังหวัดภาคเหนือตอนบน 1</t>
  </si>
  <si>
    <t>0</t>
  </si>
  <si>
    <t>งบพัฒนาจังหวัด</t>
  </si>
  <si>
    <t>ค่าใช้จ่ายบรรเทาผลกระทบจากการแพร่ระบาดของ COVID-19 จังหวัดเชียงใหม่</t>
  </si>
  <si>
    <t>เงินกู้</t>
  </si>
  <si>
    <t>ปี 2563</t>
  </si>
  <si>
    <t>ปี 2564</t>
  </si>
  <si>
    <t>ปี 2565</t>
  </si>
  <si>
    <t>ปี 2566</t>
  </si>
  <si>
    <t>งบกลาง</t>
  </si>
  <si>
    <t>งบประมาณเหลื่อมปี</t>
  </si>
  <si>
    <t>สำรองเงิน
แบบมีหนี้
เหลื่อมปี</t>
  </si>
  <si>
    <t>ใบสั่งซื้อ
เหลื่อมปี</t>
  </si>
  <si>
    <t>การใช้จ่าย</t>
  </si>
  <si>
    <t>คงเหลือ สรก. อยู่ระหว่างดำเนินการ</t>
  </si>
  <si>
    <t>คงเหลือรวม</t>
  </si>
  <si>
    <t>ปี 65</t>
  </si>
  <si>
    <t>ที่มา : ระบบการบริหารการเงินการคลังภาครัฐแบบอิเล็กทรอนิกส์ใหม่  (New GFMIS Thai)</t>
  </si>
  <si>
    <t>ข้อมูล ณ 31 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</si>
</sst>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,,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ajor"/>
    </font>
    <font>
      <b/>
      <sz val="10"/>
      <name val="Tahoma"/>
      <family val="2"/>
      <scheme val="major"/>
    </font>
    <font>
      <b/>
      <sz val="11"/>
      <name val="Tahoma"/>
      <family val="2"/>
      <scheme val="major"/>
    </font>
    <font>
      <sz val="11"/>
      <name val="Tahoma"/>
      <family val="2"/>
      <scheme val="major"/>
    </font>
    <font>
      <b/>
      <sz val="11"/>
      <color rgb="FF009A46"/>
      <name val="Tahoma"/>
      <family val="2"/>
      <scheme val="major"/>
    </font>
    <font>
      <b/>
      <sz val="11"/>
      <color rgb="FF00B050"/>
      <name val="Tahoma"/>
      <family val="2"/>
      <scheme val="major"/>
    </font>
    <font>
      <sz val="11"/>
      <color rgb="FF009A46"/>
      <name val="Tahoma"/>
      <family val="2"/>
      <scheme val="major"/>
    </font>
    <font>
      <sz val="11"/>
      <color rgb="FF00B050"/>
      <name val="Tahoma"/>
      <family val="2"/>
      <scheme val="major"/>
    </font>
    <font>
      <sz val="11"/>
      <color rgb="FFFF0000"/>
      <name val="Tahoma"/>
      <family val="2"/>
      <scheme val="major"/>
    </font>
    <font>
      <b/>
      <sz val="11"/>
      <color rgb="FFC00000"/>
      <name val="Tahoma"/>
      <family val="2"/>
      <scheme val="major"/>
    </font>
    <font>
      <sz val="11"/>
      <color rgb="FFC00000"/>
      <name val="Tahoma"/>
      <family val="2"/>
      <scheme val="major"/>
    </font>
    <font>
      <sz val="11"/>
      <color indexed="8"/>
      <name val="Tahoma"/>
      <family val="2"/>
      <scheme val="minor"/>
    </font>
    <font>
      <sz val="10"/>
      <name val="Verdana"/>
      <family val="2"/>
    </font>
    <font>
      <sz val="12"/>
      <name val="Verdana"/>
      <family val="2"/>
    </font>
    <font>
      <sz val="11"/>
      <color rgb="FF0070C0"/>
      <name val="Tahoma"/>
      <family val="2"/>
      <scheme val="major"/>
    </font>
    <font>
      <sz val="8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ck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rgb="FF000000"/>
      </bottom>
      <diagonal/>
    </border>
    <border>
      <left style="thin">
        <color rgb="FF000000"/>
      </left>
      <right style="thick">
        <color indexed="64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7" fontId="2" fillId="0" borderId="0" xfId="0" applyNumberFormat="1" applyFont="1" applyFill="1" applyAlignment="1">
      <alignment horizontal="right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 vertical="center"/>
    </xf>
    <xf numFmtId="187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87" fontId="3" fillId="2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2" fillId="0" borderId="7" xfId="0" applyFont="1" applyFill="1" applyBorder="1"/>
    <xf numFmtId="2" fontId="2" fillId="0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Fill="1" applyBorder="1"/>
    <xf numFmtId="2" fontId="2" fillId="0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/>
    <xf numFmtId="2" fontId="2" fillId="0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2" fillId="0" borderId="9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187" fontId="4" fillId="0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/>
    <xf numFmtId="43" fontId="5" fillId="0" borderId="0" xfId="1" applyFont="1" applyFill="1" applyAlignment="1">
      <alignment horizontal="left"/>
    </xf>
    <xf numFmtId="187" fontId="5" fillId="0" borderId="0" xfId="1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87" fontId="3" fillId="0" borderId="10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Fill="1" applyBorder="1" applyAlignment="1">
      <alignment horizontal="center" vertical="center" wrapText="1"/>
    </xf>
    <xf numFmtId="187" fontId="3" fillId="0" borderId="11" xfId="1" applyNumberFormat="1" applyFont="1" applyFill="1" applyBorder="1" applyAlignment="1">
      <alignment horizontal="center" vertical="center" wrapText="1"/>
    </xf>
    <xf numFmtId="187" fontId="3" fillId="0" borderId="4" xfId="1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7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12" xfId="0" applyFont="1" applyFill="1" applyBorder="1"/>
    <xf numFmtId="187" fontId="5" fillId="2" borderId="13" xfId="0" applyNumberFormat="1" applyFont="1" applyFill="1" applyBorder="1"/>
    <xf numFmtId="0" fontId="5" fillId="2" borderId="14" xfId="0" applyFont="1" applyFill="1" applyBorder="1"/>
    <xf numFmtId="187" fontId="5" fillId="2" borderId="15" xfId="0" applyNumberFormat="1" applyFont="1" applyFill="1" applyBorder="1"/>
    <xf numFmtId="187" fontId="5" fillId="2" borderId="14" xfId="0" applyNumberFormat="1" applyFont="1" applyFill="1" applyBorder="1"/>
    <xf numFmtId="0" fontId="5" fillId="2" borderId="15" xfId="0" applyFont="1" applyFill="1" applyBorder="1"/>
    <xf numFmtId="0" fontId="2" fillId="2" borderId="14" xfId="0" applyFont="1" applyFill="1" applyBorder="1"/>
    <xf numFmtId="0" fontId="5" fillId="2" borderId="6" xfId="0" applyFont="1" applyFill="1" applyBorder="1"/>
    <xf numFmtId="0" fontId="4" fillId="0" borderId="16" xfId="0" applyFont="1" applyFill="1" applyBorder="1" applyAlignment="1">
      <alignment horizontal="left" vertical="center"/>
    </xf>
    <xf numFmtId="187" fontId="4" fillId="0" borderId="17" xfId="1" applyNumberFormat="1" applyFont="1" applyFill="1" applyBorder="1" applyAlignment="1">
      <alignment vertical="center" readingOrder="1"/>
    </xf>
    <xf numFmtId="187" fontId="4" fillId="0" borderId="18" xfId="1" applyNumberFormat="1" applyFont="1" applyFill="1" applyBorder="1" applyAlignment="1">
      <alignment vertical="center" readingOrder="1"/>
    </xf>
    <xf numFmtId="187" fontId="4" fillId="0" borderId="16" xfId="1" applyNumberFormat="1" applyFont="1" applyFill="1" applyBorder="1" applyAlignment="1">
      <alignment vertical="center" readingOrder="1"/>
    </xf>
    <xf numFmtId="187" fontId="4" fillId="0" borderId="19" xfId="1" applyNumberFormat="1" applyFont="1" applyFill="1" applyBorder="1" applyAlignment="1">
      <alignment horizontal="right" vertical="center" readingOrder="1"/>
    </xf>
    <xf numFmtId="43" fontId="4" fillId="0" borderId="18" xfId="1" applyFont="1" applyFill="1" applyBorder="1" applyAlignment="1">
      <alignment horizontal="center" vertical="center"/>
    </xf>
    <xf numFmtId="2" fontId="4" fillId="0" borderId="18" xfId="1" applyNumberFormat="1" applyFont="1" applyFill="1" applyBorder="1" applyAlignment="1">
      <alignment horizontal="center" vertical="center"/>
    </xf>
    <xf numFmtId="2" fontId="6" fillId="0" borderId="20" xfId="1" applyNumberFormat="1" applyFont="1" applyFill="1" applyBorder="1" applyAlignment="1">
      <alignment horizontal="center" vertical="center"/>
    </xf>
    <xf numFmtId="187" fontId="4" fillId="0" borderId="21" xfId="1" applyNumberFormat="1" applyFont="1" applyFill="1" applyBorder="1" applyAlignment="1">
      <alignment horizontal="right" vertical="center"/>
    </xf>
    <xf numFmtId="2" fontId="7" fillId="0" borderId="16" xfId="1" applyNumberFormat="1" applyFont="1" applyFill="1" applyBorder="1" applyAlignment="1">
      <alignment horizontal="center" vertical="center"/>
    </xf>
    <xf numFmtId="187" fontId="4" fillId="0" borderId="19" xfId="1" applyNumberFormat="1" applyFont="1" applyFill="1" applyBorder="1" applyAlignment="1">
      <alignment horizontal="right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187" fontId="5" fillId="0" borderId="22" xfId="1" applyNumberFormat="1" applyFont="1" applyBorder="1" applyAlignment="1">
      <alignment vertical="center"/>
    </xf>
    <xf numFmtId="187" fontId="5" fillId="3" borderId="18" xfId="0" applyNumberFormat="1" applyFont="1" applyFill="1" applyBorder="1" applyAlignment="1">
      <alignment horizontal="right" vertical="center"/>
    </xf>
    <xf numFmtId="187" fontId="5" fillId="0" borderId="23" xfId="1" applyNumberFormat="1" applyFont="1" applyBorder="1" applyAlignment="1">
      <alignment vertical="center"/>
    </xf>
    <xf numFmtId="187" fontId="5" fillId="0" borderId="24" xfId="1" applyNumberFormat="1" applyFont="1" applyBorder="1" applyAlignment="1">
      <alignment vertical="center"/>
    </xf>
    <xf numFmtId="43" fontId="5" fillId="0" borderId="18" xfId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187" fontId="5" fillId="0" borderId="21" xfId="1" applyNumberFormat="1" applyFont="1" applyFill="1" applyBorder="1" applyAlignment="1">
      <alignment horizontal="right" vertical="center"/>
    </xf>
    <xf numFmtId="2" fontId="9" fillId="0" borderId="16" xfId="1" applyNumberFormat="1" applyFont="1" applyFill="1" applyBorder="1" applyAlignment="1">
      <alignment horizontal="center" vertical="center"/>
    </xf>
    <xf numFmtId="187" fontId="5" fillId="0" borderId="19" xfId="1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10" fillId="0" borderId="20" xfId="1" applyNumberFormat="1" applyFont="1" applyFill="1" applyBorder="1" applyAlignment="1">
      <alignment horizontal="center" vertical="center"/>
    </xf>
    <xf numFmtId="2" fontId="10" fillId="0" borderId="16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7" fontId="5" fillId="0" borderId="25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187" fontId="5" fillId="0" borderId="26" xfId="0" applyNumberFormat="1" applyFont="1" applyFill="1" applyBorder="1" applyAlignment="1">
      <alignment horizontal="right" vertical="center" wrapText="1" readingOrder="1"/>
    </xf>
    <xf numFmtId="187" fontId="5" fillId="0" borderId="0" xfId="0" applyNumberFormat="1" applyFont="1" applyFill="1" applyBorder="1" applyAlignment="1">
      <alignment horizontal="right" vertical="center" wrapText="1" readingOrder="1"/>
    </xf>
    <xf numFmtId="187" fontId="5" fillId="0" borderId="0" xfId="1" applyNumberFormat="1" applyFont="1" applyFill="1" applyAlignment="1">
      <alignment horizontal="center" vertical="center"/>
    </xf>
    <xf numFmtId="187" fontId="5" fillId="0" borderId="25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10" fontId="5" fillId="0" borderId="0" xfId="2" applyNumberFormat="1" applyFont="1" applyFill="1" applyBorder="1" applyAlignment="1">
      <alignment horizontal="center" vertical="center"/>
    </xf>
    <xf numFmtId="43" fontId="5" fillId="0" borderId="26" xfId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87" fontId="12" fillId="0" borderId="10" xfId="0" applyNumberFormat="1" applyFont="1" applyFill="1" applyBorder="1" applyAlignment="1">
      <alignment horizontal="right" vertical="top" wrapText="1" readingOrder="1"/>
    </xf>
    <xf numFmtId="4" fontId="12" fillId="0" borderId="6" xfId="0" applyNumberFormat="1" applyFont="1" applyFill="1" applyBorder="1" applyAlignment="1">
      <alignment horizontal="right" vertical="top" wrapText="1" readingOrder="1"/>
    </xf>
    <xf numFmtId="187" fontId="12" fillId="0" borderId="11" xfId="0" applyNumberFormat="1" applyFont="1" applyFill="1" applyBorder="1" applyAlignment="1">
      <alignment horizontal="right" vertical="top" wrapText="1" readingOrder="1"/>
    </xf>
    <xf numFmtId="187" fontId="12" fillId="0" borderId="4" xfId="0" applyNumberFormat="1" applyFont="1" applyFill="1" applyBorder="1" applyAlignment="1">
      <alignment horizontal="right" vertical="top" wrapText="1" readingOrder="1"/>
    </xf>
    <xf numFmtId="2" fontId="12" fillId="0" borderId="6" xfId="1" applyNumberFormat="1" applyFont="1" applyFill="1" applyBorder="1" applyAlignment="1">
      <alignment horizontal="center" vertical="center"/>
    </xf>
    <xf numFmtId="187" fontId="12" fillId="0" borderId="6" xfId="1" applyNumberFormat="1" applyFont="1" applyFill="1" applyBorder="1" applyAlignment="1">
      <alignment horizontal="center"/>
    </xf>
    <xf numFmtId="187" fontId="12" fillId="0" borderId="3" xfId="1" applyNumberFormat="1" applyFont="1" applyFill="1" applyBorder="1" applyAlignment="1">
      <alignment horizontal="center"/>
    </xf>
    <xf numFmtId="187" fontId="12" fillId="0" borderId="10" xfId="1" applyNumberFormat="1" applyFont="1" applyFill="1" applyBorder="1" applyAlignment="1">
      <alignment horizontal="center"/>
    </xf>
    <xf numFmtId="10" fontId="12" fillId="0" borderId="6" xfId="2" applyNumberFormat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 vertical="center" wrapText="1"/>
    </xf>
    <xf numFmtId="4" fontId="12" fillId="0" borderId="11" xfId="1" applyNumberFormat="1" applyFont="1" applyFill="1" applyBorder="1" applyAlignment="1">
      <alignment horizontal="right" vertical="center" wrapText="1"/>
    </xf>
    <xf numFmtId="187" fontId="12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187" fontId="11" fillId="0" borderId="10" xfId="1" applyNumberFormat="1" applyFont="1" applyFill="1" applyBorder="1" applyAlignment="1">
      <alignment horizontal="right" wrapText="1" readingOrder="1"/>
    </xf>
    <xf numFmtId="187" fontId="11" fillId="0" borderId="6" xfId="1" applyNumberFormat="1" applyFont="1" applyFill="1" applyBorder="1" applyAlignment="1">
      <alignment horizontal="right" wrapText="1" readingOrder="1"/>
    </xf>
    <xf numFmtId="187" fontId="11" fillId="0" borderId="11" xfId="1" applyNumberFormat="1" applyFont="1" applyFill="1" applyBorder="1" applyAlignment="1">
      <alignment horizontal="right" wrapText="1" readingOrder="1"/>
    </xf>
    <xf numFmtId="187" fontId="11" fillId="0" borderId="4" xfId="1" applyNumberFormat="1" applyFont="1" applyFill="1" applyBorder="1" applyAlignment="1">
      <alignment horizontal="right" wrapText="1" readingOrder="1"/>
    </xf>
    <xf numFmtId="2" fontId="11" fillId="0" borderId="6" xfId="1" applyNumberFormat="1" applyFont="1" applyFill="1" applyBorder="1" applyAlignment="1">
      <alignment horizontal="center"/>
    </xf>
    <xf numFmtId="2" fontId="11" fillId="0" borderId="18" xfId="1" applyNumberFormat="1" applyFont="1" applyFill="1" applyBorder="1" applyAlignment="1">
      <alignment horizontal="center"/>
    </xf>
    <xf numFmtId="2" fontId="11" fillId="0" borderId="3" xfId="1" applyNumberFormat="1" applyFont="1" applyFill="1" applyBorder="1" applyAlignment="1">
      <alignment horizontal="center"/>
    </xf>
    <xf numFmtId="187" fontId="11" fillId="0" borderId="10" xfId="1" applyNumberFormat="1" applyFont="1" applyFill="1" applyBorder="1" applyAlignment="1">
      <alignment horizontal="right"/>
    </xf>
    <xf numFmtId="2" fontId="11" fillId="0" borderId="11" xfId="1" applyNumberFormat="1" applyFont="1" applyFill="1" applyBorder="1" applyAlignment="1">
      <alignment horizontal="center"/>
    </xf>
    <xf numFmtId="187" fontId="11" fillId="0" borderId="4" xfId="1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3" xfId="0" applyFont="1" applyFill="1" applyBorder="1" applyAlignment="1">
      <alignment horizontal="center"/>
    </xf>
    <xf numFmtId="187" fontId="12" fillId="0" borderId="27" xfId="1" applyNumberFormat="1" applyFont="1" applyBorder="1" applyAlignment="1">
      <alignment horizontal="right" wrapText="1"/>
    </xf>
    <xf numFmtId="187" fontId="12" fillId="0" borderId="6" xfId="1" applyNumberFormat="1" applyFont="1" applyFill="1" applyBorder="1" applyAlignment="1">
      <alignment horizontal="right" wrapText="1" readingOrder="1"/>
    </xf>
    <xf numFmtId="187" fontId="12" fillId="0" borderId="28" xfId="1" applyNumberFormat="1" applyFont="1" applyBorder="1" applyAlignment="1">
      <alignment horizontal="right" wrapText="1"/>
    </xf>
    <xf numFmtId="187" fontId="12" fillId="0" borderId="29" xfId="1" applyNumberFormat="1" applyFont="1" applyBorder="1" applyAlignment="1">
      <alignment horizontal="right" wrapText="1"/>
    </xf>
    <xf numFmtId="2" fontId="12" fillId="0" borderId="6" xfId="1" applyNumberFormat="1" applyFont="1" applyFill="1" applyBorder="1" applyAlignment="1">
      <alignment horizontal="center"/>
    </xf>
    <xf numFmtId="2" fontId="12" fillId="0" borderId="18" xfId="1" applyNumberFormat="1" applyFont="1" applyFill="1" applyBorder="1" applyAlignment="1">
      <alignment horizontal="center"/>
    </xf>
    <xf numFmtId="2" fontId="12" fillId="0" borderId="3" xfId="1" applyNumberFormat="1" applyFont="1" applyFill="1" applyBorder="1" applyAlignment="1">
      <alignment horizontal="center"/>
    </xf>
    <xf numFmtId="187" fontId="12" fillId="0" borderId="10" xfId="1" applyNumberFormat="1" applyFont="1" applyFill="1" applyBorder="1" applyAlignment="1">
      <alignment horizontal="right"/>
    </xf>
    <xf numFmtId="2" fontId="12" fillId="0" borderId="11" xfId="1" applyNumberFormat="1" applyFont="1" applyFill="1" applyBorder="1" applyAlignment="1">
      <alignment horizontal="center"/>
    </xf>
    <xf numFmtId="187" fontId="12" fillId="0" borderId="4" xfId="1" applyNumberFormat="1" applyFont="1" applyFill="1" applyBorder="1" applyAlignment="1">
      <alignment horizontal="right"/>
    </xf>
    <xf numFmtId="187" fontId="12" fillId="0" borderId="30" xfId="1" applyNumberFormat="1" applyFont="1" applyBorder="1" applyAlignment="1">
      <alignment horizontal="right" wrapText="1"/>
    </xf>
    <xf numFmtId="0" fontId="11" fillId="0" borderId="3" xfId="0" applyFont="1" applyFill="1" applyBorder="1" applyAlignment="1">
      <alignment horizontal="left"/>
    </xf>
    <xf numFmtId="187" fontId="12" fillId="0" borderId="10" xfId="0" applyNumberFormat="1" applyFont="1" applyFill="1" applyBorder="1" applyAlignment="1">
      <alignment horizontal="right" wrapText="1" readingOrder="1"/>
    </xf>
    <xf numFmtId="187" fontId="12" fillId="0" borderId="6" xfId="0" applyNumberFormat="1" applyFont="1" applyFill="1" applyBorder="1" applyAlignment="1">
      <alignment horizontal="right" wrapText="1" readingOrder="1"/>
    </xf>
    <xf numFmtId="187" fontId="12" fillId="0" borderId="11" xfId="0" applyNumberFormat="1" applyFont="1" applyFill="1" applyBorder="1" applyAlignment="1">
      <alignment horizontal="right" wrapText="1" readingOrder="1"/>
    </xf>
    <xf numFmtId="187" fontId="12" fillId="0" borderId="4" xfId="0" applyNumberFormat="1" applyFont="1" applyFill="1" applyBorder="1" applyAlignment="1">
      <alignment horizontal="right" wrapText="1" readingOrder="1"/>
    </xf>
    <xf numFmtId="43" fontId="12" fillId="0" borderId="6" xfId="1" applyFont="1" applyFill="1" applyBorder="1" applyAlignment="1">
      <alignment horizontal="center" wrapText="1"/>
    </xf>
    <xf numFmtId="4" fontId="12" fillId="0" borderId="11" xfId="1" applyNumberFormat="1" applyFont="1" applyFill="1" applyBorder="1" applyAlignment="1">
      <alignment horizontal="right" wrapText="1"/>
    </xf>
    <xf numFmtId="187" fontId="12" fillId="0" borderId="4" xfId="1" applyNumberFormat="1" applyFont="1" applyFill="1" applyBorder="1" applyAlignment="1">
      <alignment horizontal="center"/>
    </xf>
    <xf numFmtId="187" fontId="11" fillId="0" borderId="4" xfId="0" applyNumberFormat="1" applyFont="1" applyFill="1" applyBorder="1" applyAlignment="1">
      <alignment horizontal="right" wrapText="1" readingOrder="1"/>
    </xf>
    <xf numFmtId="187" fontId="12" fillId="0" borderId="29" xfId="0" applyNumberFormat="1" applyFont="1" applyBorder="1" applyAlignment="1">
      <alignment horizontal="right" wrapText="1"/>
    </xf>
    <xf numFmtId="0" fontId="4" fillId="4" borderId="20" xfId="0" applyFont="1" applyFill="1" applyBorder="1"/>
    <xf numFmtId="187" fontId="5" fillId="4" borderId="17" xfId="0" applyNumberFormat="1" applyFont="1" applyFill="1" applyBorder="1"/>
    <xf numFmtId="0" fontId="5" fillId="4" borderId="17" xfId="0" applyFont="1" applyFill="1" applyBorder="1"/>
    <xf numFmtId="2" fontId="5" fillId="4" borderId="17" xfId="0" applyNumberFormat="1" applyFont="1" applyFill="1" applyBorder="1"/>
    <xf numFmtId="187" fontId="4" fillId="4" borderId="17" xfId="1" applyNumberFormat="1" applyFont="1" applyFill="1" applyBorder="1" applyAlignment="1">
      <alignment horizontal="right"/>
    </xf>
    <xf numFmtId="0" fontId="5" fillId="4" borderId="19" xfId="0" applyFont="1" applyFill="1" applyBorder="1"/>
    <xf numFmtId="0" fontId="4" fillId="0" borderId="0" xfId="0" applyFont="1" applyFill="1" applyAlignment="1"/>
    <xf numFmtId="0" fontId="4" fillId="0" borderId="20" xfId="0" applyFont="1" applyFill="1" applyBorder="1" applyAlignment="1">
      <alignment horizontal="left" indent="1"/>
    </xf>
    <xf numFmtId="187" fontId="4" fillId="0" borderId="21" xfId="1" applyNumberFormat="1" applyFont="1" applyFill="1" applyBorder="1" applyAlignment="1">
      <alignment horizontal="right"/>
    </xf>
    <xf numFmtId="187" fontId="4" fillId="0" borderId="18" xfId="1" applyNumberFormat="1" applyFont="1" applyFill="1" applyBorder="1" applyAlignment="1">
      <alignment horizontal="right"/>
    </xf>
    <xf numFmtId="187" fontId="4" fillId="0" borderId="16" xfId="1" applyNumberFormat="1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right"/>
    </xf>
    <xf numFmtId="4" fontId="4" fillId="0" borderId="18" xfId="1" applyNumberFormat="1" applyFont="1" applyFill="1" applyBorder="1" applyAlignment="1">
      <alignment horizontal="center"/>
    </xf>
    <xf numFmtId="4" fontId="4" fillId="0" borderId="20" xfId="1" applyNumberFormat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16" xfId="1" applyNumberFormat="1" applyFont="1" applyFill="1" applyBorder="1" applyAlignment="1">
      <alignment horizontal="center"/>
    </xf>
    <xf numFmtId="43" fontId="5" fillId="0" borderId="18" xfId="0" applyNumberFormat="1" applyFont="1" applyFill="1" applyBorder="1"/>
    <xf numFmtId="0" fontId="5" fillId="0" borderId="0" xfId="0" applyFont="1" applyFill="1" applyAlignment="1"/>
    <xf numFmtId="0" fontId="4" fillId="0" borderId="20" xfId="0" applyFont="1" applyFill="1" applyBorder="1" applyAlignment="1">
      <alignment horizontal="left" vertical="center" indent="2"/>
    </xf>
    <xf numFmtId="2" fontId="4" fillId="0" borderId="19" xfId="1" applyNumberFormat="1" applyFont="1" applyFill="1" applyBorder="1" applyAlignment="1">
      <alignment horizontal="center"/>
    </xf>
    <xf numFmtId="4" fontId="4" fillId="0" borderId="16" xfId="1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0" xfId="0" applyFont="1" applyFill="1"/>
    <xf numFmtId="0" fontId="5" fillId="0" borderId="20" xfId="0" applyFont="1" applyFill="1" applyBorder="1" applyAlignment="1">
      <alignment horizontal="left" vertical="center" indent="3"/>
    </xf>
    <xf numFmtId="187" fontId="5" fillId="0" borderId="21" xfId="1" applyNumberFormat="1" applyFont="1" applyFill="1" applyBorder="1" applyAlignment="1">
      <alignment horizontal="right"/>
    </xf>
    <xf numFmtId="187" fontId="5" fillId="0" borderId="18" xfId="1" applyNumberFormat="1" applyFont="1" applyFill="1" applyBorder="1" applyAlignment="1">
      <alignment horizontal="right"/>
    </xf>
    <xf numFmtId="187" fontId="5" fillId="0" borderId="16" xfId="1" applyNumberFormat="1" applyFont="1" applyFill="1" applyBorder="1" applyAlignment="1">
      <alignment horizontal="right"/>
    </xf>
    <xf numFmtId="187" fontId="5" fillId="0" borderId="19" xfId="1" applyNumberFormat="1" applyFont="1" applyFill="1" applyBorder="1" applyAlignment="1">
      <alignment horizontal="right"/>
    </xf>
    <xf numFmtId="4" fontId="5" fillId="0" borderId="18" xfId="1" applyNumberFormat="1" applyFont="1" applyFill="1" applyBorder="1" applyAlignment="1">
      <alignment horizontal="center"/>
    </xf>
    <xf numFmtId="4" fontId="5" fillId="0" borderId="20" xfId="1" applyNumberFormat="1" applyFont="1" applyFill="1" applyBorder="1" applyAlignment="1">
      <alignment horizontal="center"/>
    </xf>
    <xf numFmtId="4" fontId="5" fillId="0" borderId="16" xfId="1" applyNumberFormat="1" applyFont="1" applyFill="1" applyBorder="1" applyAlignment="1">
      <alignment horizontal="center"/>
    </xf>
    <xf numFmtId="0" fontId="5" fillId="0" borderId="18" xfId="0" applyFont="1" applyFill="1" applyBorder="1"/>
    <xf numFmtId="187" fontId="5" fillId="0" borderId="21" xfId="3" applyNumberFormat="1" applyFont="1" applyBorder="1"/>
    <xf numFmtId="187" fontId="5" fillId="0" borderId="16" xfId="3" applyNumberFormat="1" applyFont="1" applyBorder="1"/>
    <xf numFmtId="187" fontId="5" fillId="0" borderId="21" xfId="1" applyNumberFormat="1" applyFont="1" applyBorder="1"/>
    <xf numFmtId="2" fontId="5" fillId="0" borderId="16" xfId="1" applyNumberFormat="1" applyFont="1" applyBorder="1"/>
    <xf numFmtId="187" fontId="14" fillId="0" borderId="31" xfId="4" applyNumberFormat="1" applyFont="1" applyFill="1" applyBorder="1" applyAlignment="1">
      <alignment horizontal="right" vertical="center"/>
    </xf>
    <xf numFmtId="4" fontId="5" fillId="0" borderId="32" xfId="1" applyNumberFormat="1" applyFont="1" applyFill="1" applyBorder="1" applyAlignment="1">
      <alignment horizontal="center"/>
    </xf>
    <xf numFmtId="187" fontId="5" fillId="0" borderId="17" xfId="1" applyNumberFormat="1" applyFont="1" applyFill="1" applyBorder="1" applyAlignment="1">
      <alignment horizontal="right"/>
    </xf>
    <xf numFmtId="2" fontId="5" fillId="0" borderId="18" xfId="1" applyNumberFormat="1" applyFont="1" applyFill="1" applyBorder="1" applyAlignment="1">
      <alignment horizontal="center"/>
    </xf>
    <xf numFmtId="2" fontId="5" fillId="0" borderId="16" xfId="1" applyNumberFormat="1" applyFont="1" applyFill="1" applyBorder="1" applyAlignment="1">
      <alignment horizontal="center"/>
    </xf>
    <xf numFmtId="0" fontId="4" fillId="5" borderId="20" xfId="0" applyFont="1" applyFill="1" applyBorder="1"/>
    <xf numFmtId="187" fontId="4" fillId="5" borderId="21" xfId="0" applyNumberFormat="1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187" fontId="4" fillId="5" borderId="16" xfId="0" applyNumberFormat="1" applyFont="1" applyFill="1" applyBorder="1" applyAlignment="1">
      <alignment horizontal="left"/>
    </xf>
    <xf numFmtId="187" fontId="4" fillId="5" borderId="17" xfId="0" applyNumberFormat="1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187" fontId="4" fillId="5" borderId="33" xfId="0" applyNumberFormat="1" applyFont="1" applyFill="1" applyBorder="1" applyAlignment="1">
      <alignment horizontal="right"/>
    </xf>
    <xf numFmtId="0" fontId="4" fillId="5" borderId="34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12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187" fontId="4" fillId="0" borderId="19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187" fontId="4" fillId="0" borderId="16" xfId="1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187" fontId="4" fillId="0" borderId="21" xfId="1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7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187" fontId="15" fillId="0" borderId="6" xfId="3" applyNumberFormat="1" applyFont="1" applyFill="1" applyBorder="1" applyAlignment="1">
      <alignment horizontal="right" vertical="center"/>
    </xf>
    <xf numFmtId="187" fontId="15" fillId="0" borderId="6" xfId="3" applyNumberFormat="1" applyFont="1" applyFill="1" applyBorder="1" applyAlignment="1">
      <alignment horizontal="center" vertical="center"/>
    </xf>
    <xf numFmtId="43" fontId="5" fillId="0" borderId="36" xfId="1" applyFont="1" applyFill="1" applyBorder="1" applyAlignment="1">
      <alignment horizontal="center" vertical="center"/>
    </xf>
    <xf numFmtId="43" fontId="16" fillId="0" borderId="37" xfId="1" applyFont="1" applyFill="1" applyBorder="1" applyAlignment="1">
      <alignment horizontal="center" vertical="center"/>
    </xf>
    <xf numFmtId="187" fontId="5" fillId="0" borderId="38" xfId="1" applyNumberFormat="1" applyFont="1" applyFill="1" applyBorder="1" applyAlignment="1">
      <alignment horizontal="right" vertical="center"/>
    </xf>
    <xf numFmtId="2" fontId="5" fillId="0" borderId="36" xfId="1" applyNumberFormat="1" applyFont="1" applyFill="1" applyBorder="1" applyAlignment="1">
      <alignment horizontal="center" vertical="center"/>
    </xf>
    <xf numFmtId="2" fontId="16" fillId="0" borderId="35" xfId="1" applyNumberFormat="1" applyFont="1" applyFill="1" applyBorder="1" applyAlignment="1">
      <alignment horizontal="center" vertical="center"/>
    </xf>
    <xf numFmtId="187" fontId="5" fillId="0" borderId="36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87" fontId="5" fillId="0" borderId="0" xfId="0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/>
    <xf numFmtId="43" fontId="5" fillId="0" borderId="0" xfId="1" applyFont="1" applyFill="1" applyBorder="1"/>
    <xf numFmtId="187" fontId="17" fillId="0" borderId="0" xfId="1" applyNumberFormat="1" applyFont="1" applyFill="1" applyBorder="1"/>
    <xf numFmtId="0" fontId="5" fillId="0" borderId="0" xfId="0" applyFont="1" applyFill="1" applyBorder="1"/>
    <xf numFmtId="18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87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187" fontId="2" fillId="0" borderId="0" xfId="0" applyNumberFormat="1" applyFont="1" applyFill="1"/>
  </cellXfs>
  <cellStyles count="5">
    <cellStyle name="เครื่องหมายจุลภาค" xfId="1" builtinId="3"/>
    <cellStyle name="เครื่องหมายจุลภาค 7" xfId="4"/>
    <cellStyle name="ปกติ" xfId="0" builtinId="0"/>
    <cellStyle name="ปกติ 2" xfId="3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8"/>
  <sheetViews>
    <sheetView tabSelected="1" zoomScale="90" zoomScaleNormal="90" workbookViewId="0">
      <selection activeCell="A34" sqref="A34"/>
    </sheetView>
  </sheetViews>
  <sheetFormatPr defaultRowHeight="12.75" x14ac:dyDescent="0.2"/>
  <cols>
    <col min="1" max="1" width="17.875" style="3" customWidth="1"/>
    <col min="2" max="2" width="14" style="4" customWidth="1"/>
    <col min="3" max="3" width="11.5" style="246" customWidth="1"/>
    <col min="4" max="4" width="12.125" style="4" customWidth="1"/>
    <col min="5" max="5" width="12.25" style="4" customWidth="1"/>
    <col min="6" max="6" width="10.625" style="247" customWidth="1"/>
    <col min="7" max="7" width="7.875" style="3" customWidth="1"/>
    <col min="8" max="8" width="8.875" style="3" customWidth="1"/>
    <col min="9" max="9" width="12.75" style="248" customWidth="1"/>
    <col min="10" max="10" width="10.375" style="3" bestFit="1" customWidth="1"/>
    <col min="11" max="11" width="7.875" style="3" customWidth="1"/>
    <col min="12" max="12" width="9.75" style="3" customWidth="1"/>
    <col min="13" max="13" width="14" style="4" customWidth="1"/>
    <col min="14" max="14" width="8.5" style="3" customWidth="1"/>
    <col min="15" max="15" width="6.625" style="3" customWidth="1"/>
    <col min="16" max="17" width="7" style="3" bestFit="1" customWidth="1"/>
    <col min="18" max="18" width="6.125" style="3" customWidth="1"/>
    <col min="19" max="16384" width="9" style="3"/>
  </cols>
  <sheetData>
    <row r="1" spans="1:18" ht="20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8" ht="20.25" customHeight="1" x14ac:dyDescent="0.2">
      <c r="A2" s="5" t="s">
        <v>1</v>
      </c>
      <c r="B2" s="6" t="s">
        <v>2</v>
      </c>
      <c r="C2" s="7"/>
      <c r="D2" s="8" t="s">
        <v>3</v>
      </c>
      <c r="E2" s="9"/>
      <c r="F2" s="6" t="s">
        <v>4</v>
      </c>
      <c r="G2" s="7"/>
      <c r="H2" s="10" t="s">
        <v>5</v>
      </c>
      <c r="I2" s="11"/>
      <c r="J2" s="2"/>
    </row>
    <row r="3" spans="1:18" s="17" customFormat="1" ht="20.25" customHeight="1" x14ac:dyDescent="0.2">
      <c r="A3" s="12"/>
      <c r="B3" s="13" t="s">
        <v>6</v>
      </c>
      <c r="C3" s="14" t="s">
        <v>7</v>
      </c>
      <c r="D3" s="15" t="s">
        <v>6</v>
      </c>
      <c r="E3" s="15" t="s">
        <v>7</v>
      </c>
      <c r="F3" s="14" t="s">
        <v>6</v>
      </c>
      <c r="G3" s="16" t="s">
        <v>7</v>
      </c>
      <c r="H3" s="16" t="s">
        <v>6</v>
      </c>
      <c r="I3" s="13" t="s">
        <v>7</v>
      </c>
      <c r="J3" s="2"/>
      <c r="M3" s="18"/>
    </row>
    <row r="4" spans="1:18" ht="20.25" customHeight="1" x14ac:dyDescent="0.2">
      <c r="A4" s="19" t="s">
        <v>8</v>
      </c>
      <c r="B4" s="20">
        <v>32</v>
      </c>
      <c r="C4" s="20">
        <v>34.08</v>
      </c>
      <c r="D4" s="21">
        <f>20+32</f>
        <v>52</v>
      </c>
      <c r="E4" s="21">
        <f>+C4+22.16</f>
        <v>56.239999999999995</v>
      </c>
      <c r="F4" s="20">
        <f>23+D4</f>
        <v>75</v>
      </c>
      <c r="G4" s="20">
        <f>+E4+25.5</f>
        <v>81.739999999999995</v>
      </c>
      <c r="H4" s="20">
        <f>18+F4</f>
        <v>93</v>
      </c>
      <c r="I4" s="22">
        <f>+G4+18.26</f>
        <v>100</v>
      </c>
      <c r="J4" s="23"/>
    </row>
    <row r="5" spans="1:18" ht="20.25" customHeight="1" x14ac:dyDescent="0.2">
      <c r="A5" s="24" t="s">
        <v>9</v>
      </c>
      <c r="B5" s="25">
        <v>35</v>
      </c>
      <c r="C5" s="25">
        <v>35.33</v>
      </c>
      <c r="D5" s="26">
        <f>20+35</f>
        <v>55</v>
      </c>
      <c r="E5" s="26">
        <f>20.45+C5</f>
        <v>55.78</v>
      </c>
      <c r="F5" s="25">
        <f>25+D5</f>
        <v>80</v>
      </c>
      <c r="G5" s="25">
        <f>25.98+E5</f>
        <v>81.760000000000005</v>
      </c>
      <c r="H5" s="25">
        <f>18+F5</f>
        <v>98</v>
      </c>
      <c r="I5" s="27">
        <f>18.24+G5</f>
        <v>100</v>
      </c>
      <c r="J5" s="23"/>
    </row>
    <row r="6" spans="1:18" ht="20.25" customHeight="1" x14ac:dyDescent="0.2">
      <c r="A6" s="28" t="s">
        <v>10</v>
      </c>
      <c r="B6" s="29">
        <v>19</v>
      </c>
      <c r="C6" s="29">
        <v>28.96</v>
      </c>
      <c r="D6" s="30">
        <f>20+19</f>
        <v>39</v>
      </c>
      <c r="E6" s="30">
        <f>29.19+C6</f>
        <v>58.150000000000006</v>
      </c>
      <c r="F6" s="29">
        <f>+D6+18</f>
        <v>57</v>
      </c>
      <c r="G6" s="29">
        <f>23.5+E6</f>
        <v>81.650000000000006</v>
      </c>
      <c r="H6" s="29">
        <f>18+F6</f>
        <v>75</v>
      </c>
      <c r="I6" s="31">
        <f>18.35+G6</f>
        <v>100</v>
      </c>
      <c r="J6" s="23"/>
    </row>
    <row r="7" spans="1:18" s="33" customFormat="1" ht="20.25" customHeight="1" x14ac:dyDescent="0.2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8" s="33" customFormat="1" ht="20.25" customHeight="1" x14ac:dyDescent="0.2">
      <c r="A8" s="34"/>
      <c r="B8" s="35"/>
      <c r="C8" s="36"/>
      <c r="D8" s="35"/>
      <c r="E8" s="35"/>
      <c r="F8" s="37"/>
      <c r="I8" s="38"/>
      <c r="L8" s="39"/>
      <c r="M8" s="40" t="s">
        <v>12</v>
      </c>
    </row>
    <row r="9" spans="1:18" s="53" customFormat="1" ht="25.5" customHeight="1" x14ac:dyDescent="0.2">
      <c r="A9" s="41" t="s">
        <v>1</v>
      </c>
      <c r="B9" s="42" t="s">
        <v>13</v>
      </c>
      <c r="C9" s="43" t="s">
        <v>14</v>
      </c>
      <c r="D9" s="44" t="s">
        <v>15</v>
      </c>
      <c r="E9" s="45" t="s">
        <v>6</v>
      </c>
      <c r="F9" s="46" t="s">
        <v>16</v>
      </c>
      <c r="G9" s="46" t="s">
        <v>17</v>
      </c>
      <c r="H9" s="47" t="s">
        <v>18</v>
      </c>
      <c r="I9" s="42" t="s">
        <v>19</v>
      </c>
      <c r="J9" s="46" t="s">
        <v>20</v>
      </c>
      <c r="K9" s="46" t="s">
        <v>21</v>
      </c>
      <c r="L9" s="48" t="s">
        <v>22</v>
      </c>
      <c r="M9" s="49" t="s">
        <v>23</v>
      </c>
      <c r="N9" s="50" t="s">
        <v>24</v>
      </c>
      <c r="O9" s="51" t="s">
        <v>25</v>
      </c>
      <c r="P9" s="52"/>
    </row>
    <row r="10" spans="1:18" s="33" customFormat="1" ht="20.25" customHeight="1" x14ac:dyDescent="0.2">
      <c r="A10" s="54" t="s">
        <v>26</v>
      </c>
      <c r="B10" s="55"/>
      <c r="C10" s="56"/>
      <c r="D10" s="57"/>
      <c r="E10" s="58"/>
      <c r="F10" s="56"/>
      <c r="G10" s="56"/>
      <c r="H10" s="56"/>
      <c r="I10" s="55"/>
      <c r="J10" s="56"/>
      <c r="K10" s="56"/>
      <c r="L10" s="59"/>
      <c r="M10" s="58"/>
      <c r="N10" s="60"/>
      <c r="O10" s="61"/>
      <c r="P10" s="23"/>
    </row>
    <row r="11" spans="1:18" s="77" customFormat="1" ht="20.25" customHeight="1" x14ac:dyDescent="0.2">
      <c r="A11" s="62" t="s">
        <v>8</v>
      </c>
      <c r="B11" s="63">
        <f>+B12+B13</f>
        <v>17905345065.029999</v>
      </c>
      <c r="C11" s="64"/>
      <c r="D11" s="65">
        <f t="shared" ref="D11" si="0">+D12+D13</f>
        <v>2565214560.3599997</v>
      </c>
      <c r="E11" s="66">
        <f>+E12+E13</f>
        <v>10169758731.23</v>
      </c>
      <c r="F11" s="67">
        <f>+E11*100/B11</f>
        <v>56.797334507068669</v>
      </c>
      <c r="G11" s="68">
        <v>52</v>
      </c>
      <c r="H11" s="69">
        <f>+F11-G11</f>
        <v>4.797334507068669</v>
      </c>
      <c r="I11" s="70">
        <f>+D11+E11</f>
        <v>12734973291.59</v>
      </c>
      <c r="J11" s="68">
        <f>+I11*100/B11</f>
        <v>71.12386410503764</v>
      </c>
      <c r="K11" s="68">
        <v>56.239999999999995</v>
      </c>
      <c r="L11" s="71">
        <f>+J11-K11</f>
        <v>14.883864105037645</v>
      </c>
      <c r="M11" s="72">
        <f>+B11-I11</f>
        <v>5170371773.4399986</v>
      </c>
      <c r="N11" s="73">
        <v>2</v>
      </c>
      <c r="O11" s="74">
        <v>4</v>
      </c>
      <c r="P11" s="52"/>
      <c r="Q11" s="75"/>
      <c r="R11" s="76"/>
    </row>
    <row r="12" spans="1:18" s="90" customFormat="1" ht="20.25" customHeight="1" x14ac:dyDescent="0.2">
      <c r="A12" s="78" t="s">
        <v>9</v>
      </c>
      <c r="B12" s="79">
        <v>8609790998.8999996</v>
      </c>
      <c r="C12" s="80"/>
      <c r="D12" s="81">
        <v>62650179.469999999</v>
      </c>
      <c r="E12" s="82">
        <v>7203194151.5699997</v>
      </c>
      <c r="F12" s="83">
        <f>+E12*100/B12</f>
        <v>83.662822390117157</v>
      </c>
      <c r="G12" s="84">
        <v>55</v>
      </c>
      <c r="H12" s="85">
        <f>+F12-G12</f>
        <v>28.662822390117157</v>
      </c>
      <c r="I12" s="86">
        <f t="shared" ref="I12:I13" si="1">+D12+E12</f>
        <v>7265844331.04</v>
      </c>
      <c r="J12" s="84">
        <f t="shared" ref="J12:J13" si="2">+I12*100/B12</f>
        <v>84.390484414410238</v>
      </c>
      <c r="K12" s="84">
        <v>55.78</v>
      </c>
      <c r="L12" s="87">
        <f t="shared" ref="L12:L13" si="3">+J12-K12</f>
        <v>28.610484414410237</v>
      </c>
      <c r="M12" s="88">
        <f t="shared" ref="M12:M13" si="4">+B12-I12</f>
        <v>1343946667.8599997</v>
      </c>
      <c r="N12" s="73"/>
      <c r="O12" s="74"/>
      <c r="P12" s="89"/>
      <c r="Q12" s="89"/>
    </row>
    <row r="13" spans="1:18" s="90" customFormat="1" ht="20.25" customHeight="1" x14ac:dyDescent="0.2">
      <c r="A13" s="78" t="s">
        <v>10</v>
      </c>
      <c r="B13" s="79">
        <v>9295554066.1299992</v>
      </c>
      <c r="C13" s="80"/>
      <c r="D13" s="81">
        <v>2502564380.8899999</v>
      </c>
      <c r="E13" s="82">
        <v>2966564579.6599998</v>
      </c>
      <c r="F13" s="83">
        <f>+E13*100/B13</f>
        <v>31.913800495972634</v>
      </c>
      <c r="G13" s="84">
        <v>39</v>
      </c>
      <c r="H13" s="91">
        <f t="shared" ref="H13" si="5">+F13-G13</f>
        <v>-7.0861995040273662</v>
      </c>
      <c r="I13" s="86">
        <f t="shared" si="1"/>
        <v>5469128960.5499992</v>
      </c>
      <c r="J13" s="84">
        <f t="shared" si="2"/>
        <v>58.835965254376191</v>
      </c>
      <c r="K13" s="84">
        <v>58.150000000000006</v>
      </c>
      <c r="L13" s="92">
        <f t="shared" si="3"/>
        <v>0.68596525437618538</v>
      </c>
      <c r="M13" s="88">
        <f t="shared" si="4"/>
        <v>3826425105.5799999</v>
      </c>
      <c r="N13" s="73">
        <v>1</v>
      </c>
      <c r="O13" s="74">
        <v>23</v>
      </c>
      <c r="P13" s="89"/>
      <c r="Q13" s="89"/>
    </row>
    <row r="14" spans="1:18" s="104" customFormat="1" ht="21" customHeight="1" x14ac:dyDescent="0.2">
      <c r="A14" s="93" t="s">
        <v>27</v>
      </c>
      <c r="B14" s="94"/>
      <c r="C14" s="95"/>
      <c r="D14" s="96"/>
      <c r="E14" s="97"/>
      <c r="F14" s="83"/>
      <c r="G14" s="98"/>
      <c r="H14" s="98"/>
      <c r="I14" s="99"/>
      <c r="J14" s="100"/>
      <c r="K14" s="101"/>
      <c r="L14" s="102"/>
      <c r="M14" s="103"/>
    </row>
    <row r="15" spans="1:18" s="119" customFormat="1" ht="21" hidden="1" customHeight="1" x14ac:dyDescent="0.2">
      <c r="A15" s="105" t="s">
        <v>28</v>
      </c>
      <c r="B15" s="106"/>
      <c r="C15" s="107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8"/>
      <c r="O15" s="118"/>
    </row>
    <row r="16" spans="1:18" s="132" customFormat="1" ht="21" hidden="1" customHeight="1" x14ac:dyDescent="0.2">
      <c r="A16" s="120" t="s">
        <v>8</v>
      </c>
      <c r="B16" s="121">
        <f>+B17+B18</f>
        <v>89547000</v>
      </c>
      <c r="C16" s="122"/>
      <c r="D16" s="123">
        <f>+D17+D18</f>
        <v>1159</v>
      </c>
      <c r="E16" s="124">
        <f>+E17+E18</f>
        <v>809456</v>
      </c>
      <c r="F16" s="125">
        <f>+E16*100/B16</f>
        <v>0.90394541414006058</v>
      </c>
      <c r="G16" s="126">
        <v>52</v>
      </c>
      <c r="H16" s="127">
        <f>+F16-G16</f>
        <v>-51.096054585859939</v>
      </c>
      <c r="I16" s="128">
        <f>+D16+E16</f>
        <v>810615</v>
      </c>
      <c r="J16" s="125">
        <f>+I16*100/B16</f>
        <v>0.90523970652283159</v>
      </c>
      <c r="K16" s="126">
        <v>56.239999999999995</v>
      </c>
      <c r="L16" s="129">
        <f>+J16-K16</f>
        <v>-55.33476029347716</v>
      </c>
      <c r="M16" s="130">
        <f>+B16-I16</f>
        <v>88736385</v>
      </c>
      <c r="N16" s="131"/>
      <c r="O16" s="131"/>
    </row>
    <row r="17" spans="1:15" s="119" customFormat="1" ht="21" hidden="1" customHeight="1" x14ac:dyDescent="0.2">
      <c r="A17" s="133" t="s">
        <v>9</v>
      </c>
      <c r="B17" s="134">
        <v>14945000</v>
      </c>
      <c r="C17" s="135"/>
      <c r="D17" s="136">
        <v>1159</v>
      </c>
      <c r="E17" s="137">
        <v>809456</v>
      </c>
      <c r="F17" s="138">
        <f>+E17*100/B17</f>
        <v>5.4162328537972568</v>
      </c>
      <c r="G17" s="139">
        <v>55</v>
      </c>
      <c r="H17" s="140">
        <f>+F17-G17</f>
        <v>-49.583767146202746</v>
      </c>
      <c r="I17" s="141">
        <f t="shared" ref="I17:I22" si="6">+D17+E17</f>
        <v>810615</v>
      </c>
      <c r="J17" s="138">
        <f t="shared" ref="J17:J22" si="7">+I17*100/B17</f>
        <v>5.423987955838073</v>
      </c>
      <c r="K17" s="139">
        <v>55.78</v>
      </c>
      <c r="L17" s="142">
        <f>+J17-K17</f>
        <v>-50.356012044161929</v>
      </c>
      <c r="M17" s="143">
        <f t="shared" ref="M17:M22" si="8">+B17-I17</f>
        <v>14134385</v>
      </c>
      <c r="N17" s="118"/>
      <c r="O17" s="118"/>
    </row>
    <row r="18" spans="1:15" s="119" customFormat="1" ht="21" hidden="1" customHeight="1" x14ac:dyDescent="0.2">
      <c r="A18" s="133" t="s">
        <v>10</v>
      </c>
      <c r="B18" s="134">
        <v>74602000</v>
      </c>
      <c r="C18" s="144"/>
      <c r="D18" s="136" t="s">
        <v>29</v>
      </c>
      <c r="E18" s="137" t="s">
        <v>29</v>
      </c>
      <c r="F18" s="138">
        <f>+E18*100/B18</f>
        <v>0</v>
      </c>
      <c r="G18" s="139">
        <v>39</v>
      </c>
      <c r="H18" s="140">
        <f>+F18-G18</f>
        <v>-39</v>
      </c>
      <c r="I18" s="141">
        <f t="shared" si="6"/>
        <v>0</v>
      </c>
      <c r="J18" s="138">
        <f t="shared" si="7"/>
        <v>0</v>
      </c>
      <c r="K18" s="139">
        <v>58.150000000000006</v>
      </c>
      <c r="L18" s="142">
        <f>+J18-K18</f>
        <v>-58.150000000000006</v>
      </c>
      <c r="M18" s="143">
        <f t="shared" si="8"/>
        <v>74602000</v>
      </c>
      <c r="N18" s="118"/>
      <c r="O18" s="118"/>
    </row>
    <row r="19" spans="1:15" s="119" customFormat="1" ht="21" hidden="1" customHeight="1" x14ac:dyDescent="0.2">
      <c r="A19" s="145" t="s">
        <v>30</v>
      </c>
      <c r="B19" s="146"/>
      <c r="C19" s="147"/>
      <c r="D19" s="148"/>
      <c r="E19" s="149"/>
      <c r="F19" s="138"/>
      <c r="G19" s="111"/>
      <c r="H19" s="112"/>
      <c r="I19" s="141">
        <f t="shared" si="6"/>
        <v>0</v>
      </c>
      <c r="J19" s="138"/>
      <c r="K19" s="150"/>
      <c r="L19" s="151"/>
      <c r="M19" s="152">
        <f t="shared" si="8"/>
        <v>0</v>
      </c>
      <c r="N19" s="118"/>
      <c r="O19" s="118"/>
    </row>
    <row r="20" spans="1:15" s="132" customFormat="1" ht="21" hidden="1" customHeight="1" x14ac:dyDescent="0.2">
      <c r="A20" s="120" t="s">
        <v>8</v>
      </c>
      <c r="B20" s="121">
        <f>+B21+B22</f>
        <v>317032400</v>
      </c>
      <c r="C20" s="122"/>
      <c r="D20" s="123">
        <f>+D21+D22</f>
        <v>467150.06</v>
      </c>
      <c r="E20" s="153">
        <f>+E21+E22</f>
        <v>2267171.71</v>
      </c>
      <c r="F20" s="125">
        <f>+E20*100/B20</f>
        <v>0.71512303158920032</v>
      </c>
      <c r="G20" s="126">
        <v>52</v>
      </c>
      <c r="H20" s="127">
        <f>+F20-G20</f>
        <v>-51.284876968410799</v>
      </c>
      <c r="I20" s="128">
        <f>+I21+I22</f>
        <v>2734321.77</v>
      </c>
      <c r="J20" s="125">
        <f t="shared" si="7"/>
        <v>0.86247392064659634</v>
      </c>
      <c r="K20" s="126">
        <v>56.239999999999995</v>
      </c>
      <c r="L20" s="129">
        <f>+J20-K20</f>
        <v>-55.377526079353402</v>
      </c>
      <c r="M20" s="130">
        <f t="shared" si="8"/>
        <v>314298078.23000002</v>
      </c>
      <c r="N20" s="131"/>
      <c r="O20" s="131"/>
    </row>
    <row r="21" spans="1:15" s="119" customFormat="1" ht="21" hidden="1" customHeight="1" x14ac:dyDescent="0.2">
      <c r="A21" s="133" t="s">
        <v>9</v>
      </c>
      <c r="B21" s="134">
        <v>23468600</v>
      </c>
      <c r="C21" s="144"/>
      <c r="D21" s="136">
        <v>467150.06</v>
      </c>
      <c r="E21" s="154">
        <v>2267171.71</v>
      </c>
      <c r="F21" s="138">
        <f>+E21*100/B21</f>
        <v>9.6604471932710094</v>
      </c>
      <c r="G21" s="139">
        <v>55</v>
      </c>
      <c r="H21" s="140">
        <f>+F21-G21</f>
        <v>-45.339552806728989</v>
      </c>
      <c r="I21" s="141">
        <f>+D21+E21</f>
        <v>2734321.77</v>
      </c>
      <c r="J21" s="138">
        <f t="shared" si="7"/>
        <v>11.65097947896338</v>
      </c>
      <c r="K21" s="139">
        <v>55.78</v>
      </c>
      <c r="L21" s="142">
        <f>+J21-K21</f>
        <v>-44.129020521036622</v>
      </c>
      <c r="M21" s="143">
        <f t="shared" si="8"/>
        <v>20734278.23</v>
      </c>
      <c r="N21" s="118"/>
      <c r="O21" s="118"/>
    </row>
    <row r="22" spans="1:15" s="119" customFormat="1" ht="21" hidden="1" customHeight="1" x14ac:dyDescent="0.2">
      <c r="A22" s="133" t="s">
        <v>10</v>
      </c>
      <c r="B22" s="134">
        <v>293563800</v>
      </c>
      <c r="C22" s="144"/>
      <c r="D22" s="136" t="s">
        <v>29</v>
      </c>
      <c r="E22" s="154" t="s">
        <v>29</v>
      </c>
      <c r="F22" s="138">
        <f>+E22*100/B22</f>
        <v>0</v>
      </c>
      <c r="G22" s="139">
        <v>39</v>
      </c>
      <c r="H22" s="140">
        <f>+F22-G22</f>
        <v>-39</v>
      </c>
      <c r="I22" s="141">
        <f t="shared" si="6"/>
        <v>0</v>
      </c>
      <c r="J22" s="138">
        <f t="shared" si="7"/>
        <v>0</v>
      </c>
      <c r="K22" s="139">
        <v>58.150000000000006</v>
      </c>
      <c r="L22" s="142">
        <f>+J22-K22</f>
        <v>-58.150000000000006</v>
      </c>
      <c r="M22" s="143">
        <f t="shared" si="8"/>
        <v>293563800</v>
      </c>
      <c r="N22" s="118"/>
      <c r="O22" s="118"/>
    </row>
    <row r="23" spans="1:15" s="161" customFormat="1" ht="20.25" customHeight="1" x14ac:dyDescent="0.2">
      <c r="A23" s="155" t="s">
        <v>31</v>
      </c>
      <c r="B23" s="156"/>
      <c r="C23" s="157"/>
      <c r="D23" s="156"/>
      <c r="E23" s="156"/>
      <c r="F23" s="157"/>
      <c r="G23" s="157"/>
      <c r="H23" s="158"/>
      <c r="I23" s="159"/>
      <c r="J23" s="157"/>
      <c r="K23" s="157"/>
      <c r="L23" s="157"/>
      <c r="M23" s="156"/>
      <c r="N23" s="157"/>
      <c r="O23" s="160"/>
    </row>
    <row r="24" spans="1:15" s="172" customFormat="1" ht="20.25" customHeight="1" x14ac:dyDescent="0.2">
      <c r="A24" s="162" t="s">
        <v>8</v>
      </c>
      <c r="B24" s="163">
        <f>+B25+B30</f>
        <v>3339265309.23</v>
      </c>
      <c r="C24" s="164">
        <f>+C25+C30</f>
        <v>65485.83</v>
      </c>
      <c r="D24" s="165">
        <f>+D25+D30</f>
        <v>19055724.869999997</v>
      </c>
      <c r="E24" s="166">
        <f>+E25+E30</f>
        <v>3139108741.73</v>
      </c>
      <c r="F24" s="167">
        <f t="shared" ref="F24:F32" si="9">+E24*100/B24</f>
        <v>94.005969907609582</v>
      </c>
      <c r="G24" s="167"/>
      <c r="H24" s="168"/>
      <c r="I24" s="163">
        <f t="shared" ref="I24:I32" si="10">+C24+D24+E24</f>
        <v>3158229952.4299998</v>
      </c>
      <c r="J24" s="169">
        <f t="shared" ref="J24:J30" si="11">+I24*100/B24</f>
        <v>94.578587203011281</v>
      </c>
      <c r="K24" s="169"/>
      <c r="L24" s="170"/>
      <c r="M24" s="72">
        <f>+M25+M30</f>
        <v>181035356.79999971</v>
      </c>
      <c r="N24" s="171"/>
      <c r="O24" s="171"/>
    </row>
    <row r="25" spans="1:15" s="177" customFormat="1" ht="20.25" customHeight="1" x14ac:dyDescent="0.2">
      <c r="A25" s="173" t="s">
        <v>32</v>
      </c>
      <c r="B25" s="163">
        <f>+SUM(B26:B29)</f>
        <v>2801780387.0500002</v>
      </c>
      <c r="C25" s="164"/>
      <c r="D25" s="165">
        <f t="shared" ref="D25:E25" si="12">+SUM(D26:D29)</f>
        <v>19055724.869999997</v>
      </c>
      <c r="E25" s="166">
        <f t="shared" si="12"/>
        <v>2606687085.7800002</v>
      </c>
      <c r="F25" s="174">
        <f>+E25*100/B25</f>
        <v>93.036809659610256</v>
      </c>
      <c r="G25" s="167"/>
      <c r="H25" s="168"/>
      <c r="I25" s="163">
        <f>+SUM(I26:I29)</f>
        <v>2625742810.6500001</v>
      </c>
      <c r="J25" s="167">
        <f t="shared" si="11"/>
        <v>93.716938800283685</v>
      </c>
      <c r="K25" s="167"/>
      <c r="L25" s="175"/>
      <c r="M25" s="72">
        <f>+SUM(M26:M29)</f>
        <v>176037576.39999974</v>
      </c>
      <c r="N25" s="176"/>
      <c r="O25" s="176"/>
    </row>
    <row r="26" spans="1:15" s="33" customFormat="1" ht="20.25" customHeight="1" x14ac:dyDescent="0.2">
      <c r="A26" s="178" t="s">
        <v>33</v>
      </c>
      <c r="B26" s="179">
        <v>24020888.32</v>
      </c>
      <c r="C26" s="180"/>
      <c r="D26" s="181">
        <v>0</v>
      </c>
      <c r="E26" s="182">
        <v>24020888.32</v>
      </c>
      <c r="F26" s="183">
        <f t="shared" si="9"/>
        <v>100</v>
      </c>
      <c r="G26" s="183"/>
      <c r="H26" s="184"/>
      <c r="I26" s="179">
        <f t="shared" si="10"/>
        <v>24020888.32</v>
      </c>
      <c r="J26" s="183">
        <f t="shared" si="11"/>
        <v>100</v>
      </c>
      <c r="K26" s="183"/>
      <c r="L26" s="185"/>
      <c r="M26" s="88">
        <f>+B26-I26</f>
        <v>0</v>
      </c>
      <c r="N26" s="186"/>
      <c r="O26" s="186"/>
    </row>
    <row r="27" spans="1:15" s="33" customFormat="1" ht="20.25" customHeight="1" x14ac:dyDescent="0.2">
      <c r="A27" s="178" t="s">
        <v>34</v>
      </c>
      <c r="B27" s="179">
        <v>1772393059.27</v>
      </c>
      <c r="C27" s="180">
        <v>0</v>
      </c>
      <c r="D27" s="181">
        <v>1059233.3999999999</v>
      </c>
      <c r="E27" s="182">
        <v>1719430930.48</v>
      </c>
      <c r="F27" s="183">
        <f t="shared" si="9"/>
        <v>97.011829373118076</v>
      </c>
      <c r="G27" s="183"/>
      <c r="H27" s="184"/>
      <c r="I27" s="179">
        <f t="shared" si="10"/>
        <v>1720490163.8800001</v>
      </c>
      <c r="J27" s="183">
        <f t="shared" si="11"/>
        <v>97.071592267948887</v>
      </c>
      <c r="K27" s="183"/>
      <c r="L27" s="185"/>
      <c r="M27" s="88">
        <f>+B27-I27</f>
        <v>51902895.389999866</v>
      </c>
      <c r="N27" s="186"/>
      <c r="O27" s="186"/>
    </row>
    <row r="28" spans="1:15" s="33" customFormat="1" ht="20.25" customHeight="1" x14ac:dyDescent="0.2">
      <c r="A28" s="178" t="s">
        <v>35</v>
      </c>
      <c r="B28" s="187">
        <v>837599625.46000004</v>
      </c>
      <c r="C28" s="180">
        <v>0</v>
      </c>
      <c r="D28" s="188">
        <v>17996491.469999999</v>
      </c>
      <c r="E28" s="187">
        <v>712405953.98000014</v>
      </c>
      <c r="F28" s="183">
        <f t="shared" si="9"/>
        <v>85.053279911479791</v>
      </c>
      <c r="G28" s="183"/>
      <c r="H28" s="184"/>
      <c r="I28" s="179">
        <f t="shared" si="10"/>
        <v>730402445.45000017</v>
      </c>
      <c r="J28" s="183">
        <f t="shared" si="11"/>
        <v>87.201859127966003</v>
      </c>
      <c r="K28" s="183"/>
      <c r="L28" s="185"/>
      <c r="M28" s="88">
        <f>+B28-I28</f>
        <v>107197180.00999987</v>
      </c>
      <c r="N28" s="186"/>
      <c r="O28" s="186"/>
    </row>
    <row r="29" spans="1:15" s="33" customFormat="1" ht="20.25" customHeight="1" x14ac:dyDescent="0.2">
      <c r="A29" s="178" t="s">
        <v>36</v>
      </c>
      <c r="B29" s="189">
        <v>167766814</v>
      </c>
      <c r="C29" s="180">
        <v>0</v>
      </c>
      <c r="D29" s="190">
        <v>0</v>
      </c>
      <c r="E29" s="191">
        <v>150829313</v>
      </c>
      <c r="F29" s="192">
        <f t="shared" si="9"/>
        <v>89.904140994177794</v>
      </c>
      <c r="G29" s="183"/>
      <c r="H29" s="184"/>
      <c r="I29" s="179">
        <f t="shared" si="10"/>
        <v>150829313</v>
      </c>
      <c r="J29" s="183">
        <f t="shared" si="11"/>
        <v>89.904140994177794</v>
      </c>
      <c r="K29" s="183"/>
      <c r="L29" s="185"/>
      <c r="M29" s="88">
        <f>+B29-I29</f>
        <v>16937501</v>
      </c>
      <c r="N29" s="186"/>
      <c r="O29" s="186"/>
    </row>
    <row r="30" spans="1:15" s="177" customFormat="1" ht="20.25" customHeight="1" x14ac:dyDescent="0.2">
      <c r="A30" s="173" t="s">
        <v>37</v>
      </c>
      <c r="B30" s="163">
        <f>+B31+B32</f>
        <v>537484922.17999995</v>
      </c>
      <c r="C30" s="164">
        <f>+C31+C32</f>
        <v>65485.83</v>
      </c>
      <c r="D30" s="165">
        <f>+D31+D32</f>
        <v>0</v>
      </c>
      <c r="E30" s="166">
        <f>+E31+E32</f>
        <v>532421655.94999999</v>
      </c>
      <c r="F30" s="167">
        <f t="shared" si="9"/>
        <v>99.057970554882971</v>
      </c>
      <c r="G30" s="167"/>
      <c r="H30" s="175"/>
      <c r="I30" s="163">
        <f>+I31+I32</f>
        <v>532487141.77999997</v>
      </c>
      <c r="J30" s="169">
        <f t="shared" si="11"/>
        <v>99.070154306891197</v>
      </c>
      <c r="K30" s="169"/>
      <c r="L30" s="170"/>
      <c r="M30" s="72">
        <f>+M31+M32</f>
        <v>4997780.3999999762</v>
      </c>
      <c r="N30" s="176"/>
      <c r="O30" s="176"/>
    </row>
    <row r="31" spans="1:15" s="33" customFormat="1" ht="20.25" customHeight="1" x14ac:dyDescent="0.2">
      <c r="A31" s="178" t="s">
        <v>34</v>
      </c>
      <c r="B31" s="179">
        <v>384191433.42999995</v>
      </c>
      <c r="C31" s="180">
        <v>55485.83</v>
      </c>
      <c r="D31" s="181">
        <v>0</v>
      </c>
      <c r="E31" s="193">
        <v>379138167.19999999</v>
      </c>
      <c r="F31" s="183">
        <f t="shared" si="9"/>
        <v>98.684700961475073</v>
      </c>
      <c r="G31" s="183"/>
      <c r="H31" s="185"/>
      <c r="I31" s="163">
        <f t="shared" si="10"/>
        <v>379193653.02999997</v>
      </c>
      <c r="J31" s="194">
        <f>+I31*100/B31</f>
        <v>98.699143196562048</v>
      </c>
      <c r="K31" s="194"/>
      <c r="L31" s="195"/>
      <c r="M31" s="88">
        <f>+B31-I31</f>
        <v>4997780.3999999762</v>
      </c>
      <c r="N31" s="186"/>
      <c r="O31" s="186"/>
    </row>
    <row r="32" spans="1:15" s="33" customFormat="1" ht="20.25" customHeight="1" x14ac:dyDescent="0.2">
      <c r="A32" s="178" t="s">
        <v>35</v>
      </c>
      <c r="B32" s="179">
        <v>153293488.75</v>
      </c>
      <c r="C32" s="180">
        <v>10000</v>
      </c>
      <c r="D32" s="181">
        <v>0</v>
      </c>
      <c r="E32" s="193">
        <v>153283488.75</v>
      </c>
      <c r="F32" s="183">
        <f t="shared" si="9"/>
        <v>99.993476565716165</v>
      </c>
      <c r="G32" s="183"/>
      <c r="H32" s="185"/>
      <c r="I32" s="163">
        <f t="shared" si="10"/>
        <v>153293488.75</v>
      </c>
      <c r="J32" s="194">
        <f>+I32*100/B32</f>
        <v>100</v>
      </c>
      <c r="K32" s="194"/>
      <c r="L32" s="195"/>
      <c r="M32" s="88">
        <f>+B32-I32</f>
        <v>0</v>
      </c>
      <c r="N32" s="186"/>
      <c r="O32" s="186"/>
    </row>
    <row r="33" spans="1:15" s="206" customFormat="1" ht="20.25" customHeight="1" x14ac:dyDescent="0.2">
      <c r="A33" s="196" t="s">
        <v>38</v>
      </c>
      <c r="B33" s="197"/>
      <c r="C33" s="198"/>
      <c r="D33" s="199"/>
      <c r="E33" s="200"/>
      <c r="F33" s="201"/>
      <c r="G33" s="201"/>
      <c r="H33" s="202"/>
      <c r="I33" s="203"/>
      <c r="J33" s="201"/>
      <c r="K33" s="201"/>
      <c r="L33" s="204"/>
      <c r="M33" s="200"/>
      <c r="N33" s="201"/>
      <c r="O33" s="205"/>
    </row>
    <row r="34" spans="1:15" s="218" customFormat="1" ht="42.75" x14ac:dyDescent="0.2">
      <c r="A34" s="207" t="s">
        <v>1</v>
      </c>
      <c r="B34" s="208" t="s">
        <v>13</v>
      </c>
      <c r="C34" s="209" t="s">
        <v>39</v>
      </c>
      <c r="D34" s="210" t="s">
        <v>40</v>
      </c>
      <c r="E34" s="208" t="s">
        <v>6</v>
      </c>
      <c r="F34" s="211" t="s">
        <v>16</v>
      </c>
      <c r="G34" s="211"/>
      <c r="H34" s="212"/>
      <c r="I34" s="213" t="s">
        <v>41</v>
      </c>
      <c r="J34" s="211" t="s">
        <v>20</v>
      </c>
      <c r="K34" s="211"/>
      <c r="L34" s="214"/>
      <c r="M34" s="215" t="s">
        <v>42</v>
      </c>
      <c r="N34" s="216" t="s">
        <v>43</v>
      </c>
      <c r="O34" s="217"/>
    </row>
    <row r="35" spans="1:15" s="229" customFormat="1" ht="20.25" customHeight="1" x14ac:dyDescent="0.2">
      <c r="A35" s="219" t="s">
        <v>44</v>
      </c>
      <c r="B35" s="220">
        <v>1564594932.1200001</v>
      </c>
      <c r="C35" s="221">
        <v>180950702.25</v>
      </c>
      <c r="D35" s="221">
        <v>617455238.48999989</v>
      </c>
      <c r="E35" s="220">
        <v>762611536.23000014</v>
      </c>
      <c r="F35" s="222">
        <f>+E35*100/B35</f>
        <v>48.741787447609468</v>
      </c>
      <c r="G35" s="222"/>
      <c r="H35" s="223"/>
      <c r="I35" s="224">
        <f>+D35+E35</f>
        <v>1380066774.72</v>
      </c>
      <c r="J35" s="225">
        <f>+I35*100/B35</f>
        <v>88.206010794757745</v>
      </c>
      <c r="K35" s="225"/>
      <c r="L35" s="226"/>
      <c r="M35" s="221">
        <v>3577455.15</v>
      </c>
      <c r="N35" s="227">
        <f>+M35+C35+D35</f>
        <v>801983395.88999987</v>
      </c>
      <c r="O35" s="228"/>
    </row>
    <row r="36" spans="1:15" s="231" customFormat="1" ht="23.25" customHeight="1" x14ac:dyDescent="0.2">
      <c r="A36" s="230" t="s">
        <v>45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s="239" customFormat="1" ht="14.25" x14ac:dyDescent="0.2">
      <c r="A37" s="232" t="s">
        <v>46</v>
      </c>
      <c r="B37" s="233"/>
      <c r="C37" s="234"/>
      <c r="D37" s="233"/>
      <c r="E37" s="233"/>
      <c r="F37" s="235"/>
      <c r="G37" s="236"/>
      <c r="H37" s="236"/>
      <c r="I37" s="236"/>
      <c r="J37" s="237"/>
      <c r="K37" s="236"/>
      <c r="L37" s="236"/>
      <c r="M37" s="233"/>
      <c r="N37" s="238"/>
    </row>
    <row r="38" spans="1:15" s="23" customFormat="1" x14ac:dyDescent="0.2">
      <c r="B38" s="240"/>
      <c r="C38" s="241"/>
      <c r="D38" s="240"/>
      <c r="E38" s="242"/>
      <c r="F38" s="243"/>
      <c r="I38" s="244"/>
      <c r="L38" s="245"/>
      <c r="M38" s="244"/>
    </row>
  </sheetData>
  <mergeCells count="8">
    <mergeCell ref="A7:M7"/>
    <mergeCell ref="A36:O36"/>
    <mergeCell ref="A1:I1"/>
    <mergeCell ref="A2:A3"/>
    <mergeCell ref="B2:C2"/>
    <mergeCell ref="D2:E2"/>
    <mergeCell ref="F2:G2"/>
    <mergeCell ref="H2:I2"/>
  </mergeCells>
  <pageMargins left="0.31" right="0.23622047244094491" top="0.47244094488188981" bottom="0.19685039370078741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เป้าหมายปี 66_31.01.66</vt:lpstr>
      <vt:lpstr>'เป้าหมายปี 66_31.01.66'!Print_Area</vt:lpstr>
      <vt:lpstr>'เป้าหมายปี 66_31.01.66'!Print_Titles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2023-02-06T03:00:51Z</dcterms:created>
  <dcterms:modified xsi:type="dcterms:W3CDTF">2023-02-06T03:01:27Z</dcterms:modified>
</cp:coreProperties>
</file>