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2435" windowHeight="5865"/>
  </bookViews>
  <sheets>
    <sheet name="Sar Card 58" sheetId="4" r:id="rId1"/>
    <sheet name="Sheet1" sheetId="1" r:id="rId2"/>
    <sheet name="Sheet2" sheetId="2" r:id="rId3"/>
    <sheet name="Sheet3" sheetId="3" r:id="rId4"/>
  </sheets>
  <definedNames>
    <definedName name="_xlnm.Print_Area" localSheetId="0">'Sar Card 58'!$A$1:$U$30</definedName>
    <definedName name="_xlnm.Print_Area" localSheetId="1">Sheet1!$A$1:$U$46</definedName>
    <definedName name="_xlnm.Print_Titles" localSheetId="0">'Sar Card 58'!$1:$4</definedName>
    <definedName name="_xlnm.Print_Titles" localSheetId="1">Sheet1!$1:$4</definedName>
  </definedNames>
  <calcPr calcId="124519"/>
</workbook>
</file>

<file path=xl/calcChain.xml><?xml version="1.0" encoding="utf-8"?>
<calcChain xmlns="http://schemas.openxmlformats.org/spreadsheetml/2006/main">
  <c r="U6" i="4"/>
  <c r="T6" s="1"/>
  <c r="G10" i="2"/>
  <c r="G14" s="1"/>
  <c r="G8"/>
  <c r="G9"/>
  <c r="G11"/>
  <c r="G12"/>
  <c r="G7"/>
  <c r="E12"/>
  <c r="E11"/>
  <c r="E10"/>
  <c r="E9"/>
  <c r="E8"/>
  <c r="E7"/>
  <c r="I14"/>
  <c r="I28" i="4"/>
  <c r="I29"/>
  <c r="R17"/>
  <c r="R6"/>
  <c r="I6"/>
  <c r="Q6"/>
  <c r="H6"/>
  <c r="H5"/>
  <c r="I17"/>
  <c r="I23"/>
  <c r="R23"/>
  <c r="U23"/>
  <c r="U17"/>
  <c r="U14"/>
  <c r="T14" s="1"/>
  <c r="R14"/>
  <c r="Q14"/>
  <c r="I14"/>
  <c r="H14" s="1"/>
  <c r="I5"/>
  <c r="F24"/>
  <c r="F23" s="1"/>
  <c r="F18"/>
  <c r="F17" s="1"/>
  <c r="F7"/>
  <c r="F6" s="1"/>
  <c r="F5" s="1"/>
  <c r="L28"/>
  <c r="L29" s="1"/>
  <c r="O28"/>
  <c r="O29" s="1"/>
  <c r="R39" i="1"/>
  <c r="I39"/>
  <c r="I6"/>
  <c r="I44" s="1"/>
  <c r="I45" s="1"/>
  <c r="U39"/>
  <c r="L44"/>
  <c r="L45" s="1"/>
  <c r="O44"/>
  <c r="O45" s="1"/>
  <c r="I29"/>
  <c r="I28" s="1"/>
  <c r="U29"/>
  <c r="U28"/>
  <c r="R29"/>
  <c r="U6"/>
  <c r="U44" s="1"/>
  <c r="U45" s="1"/>
  <c r="R6"/>
  <c r="R5"/>
  <c r="R28"/>
  <c r="O29"/>
  <c r="N29"/>
  <c r="L29"/>
  <c r="K29"/>
  <c r="R44"/>
  <c r="R45" s="1"/>
  <c r="U5"/>
  <c r="U5" i="4" l="1"/>
  <c r="T5" s="1"/>
  <c r="U28"/>
  <c r="U29" s="1"/>
  <c r="R16"/>
  <c r="R28"/>
  <c r="R29" s="1"/>
  <c r="U16"/>
  <c r="T17"/>
  <c r="H17"/>
  <c r="T23"/>
  <c r="H23"/>
  <c r="F16"/>
  <c r="Q17"/>
  <c r="Q23"/>
  <c r="I5" i="1"/>
  <c r="R5" i="4"/>
  <c r="Q5" s="1"/>
  <c r="T16" l="1"/>
  <c r="H16"/>
  <c r="Q16"/>
</calcChain>
</file>

<file path=xl/sharedStrings.xml><?xml version="1.0" encoding="utf-8"?>
<sst xmlns="http://schemas.openxmlformats.org/spreadsheetml/2006/main" count="387" uniqueCount="194">
  <si>
    <t xml:space="preserve">แบบฟอร์ม รายงานการประเมินผลตนเองของสำนักงานปลัดกระทรวงวิทยาศาสตร์และเทคโนโลยี (Sar Card) </t>
  </si>
  <si>
    <t>ลำดับที่</t>
  </si>
  <si>
    <t>ตัวชี้วัด</t>
  </si>
  <si>
    <t>ข้อมูลพื้นฐาน</t>
  </si>
  <si>
    <t>เป้าหมาย</t>
  </si>
  <si>
    <t>น้ำหนัก</t>
  </si>
  <si>
    <t>ผลงาน</t>
  </si>
  <si>
    <t>คะแนนประเมินตนเอง</t>
  </si>
  <si>
    <t>ปี 2554</t>
  </si>
  <si>
    <t>(ร้อยละ)</t>
  </si>
  <si>
    <t>1.1.1</t>
  </si>
  <si>
    <t>1.1.2</t>
  </si>
  <si>
    <t>1.1.3</t>
  </si>
  <si>
    <t>1.1.4</t>
  </si>
  <si>
    <t>ร้อยละความสำเร็จของการเบิกจ่ายเงินงบประมาณตามแผน</t>
  </si>
  <si>
    <t>ระดับความสำเร็จของการจัดทำต้นทุนต่อหน่วยผลผลิต</t>
  </si>
  <si>
    <t xml:space="preserve">รวม </t>
  </si>
  <si>
    <t>คะแนนเต็ม 5</t>
  </si>
  <si>
    <t>ระดับ 5</t>
  </si>
  <si>
    <t>N/A</t>
  </si>
  <si>
    <t xml:space="preserve"> = N/A</t>
  </si>
  <si>
    <t xml:space="preserve">                 </t>
  </si>
  <si>
    <t xml:space="preserve">   </t>
  </si>
  <si>
    <t>ปี 2555</t>
  </si>
  <si>
    <t xml:space="preserve">          =3.50-4.49</t>
  </si>
  <si>
    <t>285 ราย</t>
  </si>
  <si>
    <t>ร้อยละ 96.74</t>
  </si>
  <si>
    <t>ระดับความสำเร็จของปริมาณผลผลิตที่ทำได้จริงเปรียบเทียบกับเป้าหมายผลผลิตตามเอกสารงบประมาณรายจ่าย</t>
  </si>
  <si>
    <t>ระดับความสำเร็จของการพัฒนาปรับปรุงสารสนเทศ</t>
  </si>
  <si>
    <t xml:space="preserve">       = 2.50-3.49</t>
  </si>
  <si>
    <t xml:space="preserve">   =1.50-2.49</t>
  </si>
  <si>
    <t xml:space="preserve">           = 4.50-5.00</t>
  </si>
  <si>
    <t xml:space="preserve"> </t>
  </si>
  <si>
    <t xml:space="preserve">หมายเหตุ: ผลการประเมินตนเอง </t>
  </si>
  <si>
    <t>17 เรื่อง</t>
  </si>
  <si>
    <t>มิติภายใน : มิติด้านการพัฒนาองค์การ (น้ำหนัก: ร้อยละ 15)</t>
  </si>
  <si>
    <t>รอ สำนักงาน ก.พ.ร.</t>
  </si>
  <si>
    <t>รอ สำนักงาน สถิติแห่งชาติ</t>
  </si>
  <si>
    <t>มิติภายนอก : มิติด้านประสิทธิผล (น้ำหนัก : ร้อยละ 60)</t>
  </si>
  <si>
    <t>ระดับ 1</t>
  </si>
  <si>
    <t>5 เรื่อง</t>
  </si>
  <si>
    <t>ระดับ 1
(รอผลการสำรวจครั้งที่ 2 ในเดือน พ.ย.55)</t>
  </si>
  <si>
    <t>ร้อยละ 
0
(1,430 ผลงาน)</t>
  </si>
  <si>
    <t xml:space="preserve">7 เดือน    </t>
  </si>
  <si>
    <t>ร้อยละ 
0
(233 เรื่อง)</t>
  </si>
  <si>
    <t>124 เรื่อง</t>
  </si>
  <si>
    <t>81 เรื่อง</t>
  </si>
  <si>
    <t>119 ราย</t>
  </si>
  <si>
    <t xml:space="preserve">
4 เรื่อง
</t>
  </si>
  <si>
    <t>262 คน</t>
  </si>
  <si>
    <t xml:space="preserve">8 เดือน  </t>
  </si>
  <si>
    <t xml:space="preserve">ระดับความสำเร็จของการดำเนินการตามมาตรการประหยัดพลังงานของส่วนราชการ
</t>
  </si>
  <si>
    <t>312 คน</t>
  </si>
  <si>
    <t>ร้อยละ 
0
(327
เรื่อง)</t>
  </si>
  <si>
    <t>152 เรื่อง</t>
  </si>
  <si>
    <t>95 เรื่อง</t>
  </si>
  <si>
    <t>27 เรื่อง</t>
  </si>
  <si>
    <t>13 เรื่อง</t>
  </si>
  <si>
    <t>133 ราย</t>
  </si>
  <si>
    <t xml:space="preserve">
7 เรื่อง
</t>
  </si>
  <si>
    <t>ร้อยละ 
15.29
(2,240 ผลงาน)</t>
  </si>
  <si>
    <t>ระดับ 2</t>
  </si>
  <si>
    <t>=1.00-1.49</t>
  </si>
  <si>
    <t xml:space="preserve">9 เดือน  </t>
  </si>
  <si>
    <t xml:space="preserve">12 เดือน  </t>
  </si>
  <si>
    <t>ปี 2556</t>
  </si>
  <si>
    <t>มิติภายนอก (น้ำหนัก : ร้อยละ 60)</t>
  </si>
  <si>
    <t>ระดับความสำเร็จของร้อยละเฉลี่ยถ่วงน้ำหนักในการบรรลุต่อนโยบายสำคัญเร่งด่วนของรัฐบาลและภารกิจหลักของกระทรวง</t>
  </si>
  <si>
    <t>ระดับความสำเร็จของร้อยละเฉลี่ยถ่วงน้ำหนักในการบรรลุต่อนโยบายสำคัญเร่งด่วนของรัฐบาลและภารกิจหลัก</t>
  </si>
  <si>
    <t>จำนวนบทความที่ได้รับการตีพิมพ์ในวารสารวิชาการระดับชาติและนานาชาติต่อบุคลากรวิจัย</t>
  </si>
  <si>
    <t>0.37บทความ/คน</t>
  </si>
  <si>
    <t>จำนวนผลงานด้านวิทยาศาสตร์ เทคโนโลยีและนวัตกรรมที่ได้รับการพัฒนาและนำไปใช้ประโยชน์</t>
  </si>
  <si>
    <t>179 ชิ้นงาน</t>
  </si>
  <si>
    <t>293 ชิ้นงาน</t>
  </si>
  <si>
    <t>จำนวนหน่วยงานที่นำผลงานวิจัยและพัฒนาไปใช้ประโยชน์</t>
  </si>
  <si>
    <t xml:space="preserve">   390   ชิ้นงาน</t>
  </si>
  <si>
    <t>1.1.5</t>
  </si>
  <si>
    <t>จำนวนผู้ได้รับประโยชน์จากการถ่ายทอดวิทยาศาสตร์ เทคโนโลยี และนวัตกรรมของกระทรวงวิทยาศาสตร์และเทคโนโลยี</t>
  </si>
  <si>
    <t>15,900 ราย</t>
  </si>
  <si>
    <t>1.1.6</t>
  </si>
  <si>
    <t>จำนวนหลักสูตรเพื่อการฝึกอบรมและสัมมนาเชิงปฏิบัติการที่ได้รับการพัฒนาและนำไปใช้จริง</t>
  </si>
  <si>
    <t>110 หลักสูตร</t>
  </si>
  <si>
    <t>1.1.7</t>
  </si>
  <si>
    <t>36 เท่า</t>
  </si>
  <si>
    <t>1.1.8</t>
  </si>
  <si>
    <t>สัดส่วนรายได้ต่อรายได้แผ่นดิน</t>
  </si>
  <si>
    <t>0.17 เท่า</t>
  </si>
  <si>
    <t>1.1.9</t>
  </si>
  <si>
    <t>จำนวนเงินลงทุนของภาครัฐและภาคเอกชนปีงบประมาณ พ.ศ.2556</t>
  </si>
  <si>
    <t>8,000 ล้านบาท</t>
  </si>
  <si>
    <t>1.2.1</t>
  </si>
  <si>
    <t>ร้อยละของผู้ได้รับการสนับสนุนการศึกษาในระดับอุดมศึกษาด้านวิทยาศาสตร์และเทคโนโลยีที่จบการศึกษาและทำงานตรงตามสาขาวิชา</t>
  </si>
  <si>
    <t>ร้อยละ 100</t>
  </si>
  <si>
    <t>1.2.2</t>
  </si>
  <si>
    <t>ร้อยละของนักเรียนในโครงการสนับสนุนการจัดตั้งห้องเรียนวิทยาศาสตร์ในโรงเรียน โดยการกำกับดูแลของมหาวิทยาลัยเข้าศึกษาต่อในคณะวิชาที่เกี่ยวข้องวิทยาศาสตร์และเทคโนโลยี</t>
  </si>
  <si>
    <t>ร้อยละ93.80</t>
  </si>
  <si>
    <t>ร้อยละ 93.97</t>
  </si>
  <si>
    <t>1.2.3</t>
  </si>
  <si>
    <t>ร้อยละของกิจกรรมที่สามารถดำเนินการได้บรรลุเป้าหมายตามแผนด้านการส่งเสริมคุณธรรมจริยธรรมและปราบปรามทุจริต</t>
  </si>
  <si>
    <t>ร้อยละ94.73</t>
  </si>
  <si>
    <t>ร้อยละ 84.85</t>
  </si>
  <si>
    <t>ระดับความสำเร็จของการเตรียมความพร้อมในการเข้าสู่ประชาคมอาเซียน (ASEAN Readiness)</t>
  </si>
  <si>
    <t>1.3.1</t>
  </si>
  <si>
    <t>ร้อยละของโครงการ/กิจกรรมการเตรียมพร้อมในการเข้าสู่ประชาคมอาเซียนที่มีการดำเนินการและการติดตามผลการดำเนินงานอย่างเป็นรูปธรรม</t>
  </si>
  <si>
    <t>1.4.1</t>
  </si>
  <si>
    <t>ร้อยละความสำเร็จของการเบิกจ่ายเงินงบประมาณ</t>
  </si>
  <si>
    <t>ระดับความสำเร็จในการบูรณาการเพื่อขับเคลื่อนการปฏิบัติราชการโดยรวมของกระทรวง</t>
  </si>
  <si>
    <t>ร้อยละของระดับความพึงพอใจของผู้รับบริการ</t>
  </si>
  <si>
    <t xml:space="preserve">มิติภายนอก : มิติด้านการประเมินคุณภาพ </t>
  </si>
  <si>
    <t>ร้อยละความสำเร็จของการเบิกจ่ายเงินงบประมาณรายจ่ายลงทุน</t>
  </si>
  <si>
    <t>ร้อยละ 72.89</t>
  </si>
  <si>
    <t>ร้อยละ 1.84</t>
  </si>
  <si>
    <t>ร้อยละความสำเร็จของการเบิกจ่ายเงินงบประมาณรายจ่ายรวม 6 เดือนแรก</t>
  </si>
  <si>
    <t>ร้อยละ 53.80</t>
  </si>
  <si>
    <t>ร้อยละความสำเร็จของการเบิกจ่ายเงินงบประมาณรายจ่ายรวม 12 เดือน</t>
  </si>
  <si>
    <t xml:space="preserve"> ร้อยละ 92.74</t>
  </si>
  <si>
    <t xml:space="preserve"> ร้อยละ 91.97</t>
  </si>
  <si>
    <t>ร้อยละ 96.67</t>
  </si>
  <si>
    <t>ระดับ 4.88</t>
  </si>
  <si>
    <t>ระดับความสำเร็จของการปรับปรุงกระบวนการ</t>
  </si>
  <si>
    <t>ระดับความสำเร็จของการพัฒนาสมารรถนะของบุคลากร</t>
  </si>
  <si>
    <t>ระดับความสำเร็จของการพัฒนาปรับปรุงวัฒนาธรรมองค์การ</t>
  </si>
  <si>
    <t>ระดับความสำเร็จของการดำเนินโครงการสร้างความโปร่งโสในการปฏิบัติราชการ</t>
  </si>
  <si>
    <t>มิติภายใน : มิติด้านการประเมินประสิทธิภาพ (น้ำหนัก : ร้อยละ 15)</t>
  </si>
  <si>
    <t>มิติภายใน (น้ำหนัก : ร้อยละ 30)</t>
  </si>
  <si>
    <t>สำนักงาน ก.พ.ร. มีมติเห็นชอบให้ยกเลิกตัวชี้วัดนี้ และตัดน้ำหนักร้อยละ 10 ออกจากกรอบการประเมินฯ พ.ศ.2556 สป.วท.   ให้คงเหลือน้ำหนักรวมร้อยละ 90 ในการนี้ สป.วท. ได้ทำการตัดน้ำหนักออกเรียบร้อยแล้ว</t>
  </si>
  <si>
    <t>จำนวนทรัพย์สินทางปัญญาที่ยื่นขอรับความคุ้มครองต่อบุคลากรวิจัย</t>
  </si>
  <si>
    <t xml:space="preserve"> ระดับ  5</t>
  </si>
  <si>
    <t xml:space="preserve">   0.16 คำขอ/คน</t>
  </si>
  <si>
    <t xml:space="preserve"> ร้อยละ 100</t>
  </si>
  <si>
    <t xml:space="preserve">  ร้อยละ  98</t>
  </si>
  <si>
    <t xml:space="preserve">  ร้อยละ 98</t>
  </si>
  <si>
    <t xml:space="preserve">  ร้อยละ 80</t>
  </si>
  <si>
    <t xml:space="preserve">  ระดับ  5</t>
  </si>
  <si>
    <t xml:space="preserve">   ระดับ   2 </t>
  </si>
  <si>
    <t xml:space="preserve">  ร้อยละ  90</t>
  </si>
  <si>
    <t xml:space="preserve">  ร้อยละ 96</t>
  </si>
  <si>
    <t xml:space="preserve">   ระดับ  5</t>
  </si>
  <si>
    <t xml:space="preserve"> 425  ราย</t>
  </si>
  <si>
    <t xml:space="preserve">  505  ราย</t>
  </si>
  <si>
    <t>ระดับความสำเร็จของร้อยละเฉลี่ยถ่วงน้ำหนักของตัวชี้วัดตามภารกิจหลักของกรมหรือเทียบเท่าและตัวชี้วัดของกระทรวงที่มีเป้าหมายร่วมกัน (Joint KPI)</t>
  </si>
  <si>
    <t>สัดส่วนผลกระทบทางเศรษฐกิจและสังคมต่องบประมาณที่หน่วยงานในสังกัดกระทรวงวิทยาศาสตร์และเทคโนโลยีได้รับในปีงบประมาณ       พ.ศ. 2556</t>
  </si>
  <si>
    <t xml:space="preserve">10 เดือน  </t>
  </si>
  <si>
    <t>ระดับ 3</t>
  </si>
  <si>
    <t>ปี 2557</t>
  </si>
  <si>
    <t>คุณภาพการให้บริการประชาชน (Service Level Agreement: SLA)</t>
  </si>
  <si>
    <t>การเบิกจ่ายเงินงบประมาณ</t>
  </si>
  <si>
    <t>การประหยัดพลังงาน</t>
  </si>
  <si>
    <t>การพัฒนาประสิทธิภาพระบบสารทนเทศภาครัฐ</t>
  </si>
  <si>
    <t>มิติภายใน : มิติด้านการพัฒนาองค์การ (น้ำหนัก: ร้อยละ 10)</t>
  </si>
  <si>
    <t>ระดับความสำเร็จของการพัฒนาสมรรถนะองค์การ</t>
  </si>
  <si>
    <t>ระดับความสำเร็จของการจัดทำรายงานลักษณะสำคัญขององค์การ</t>
  </si>
  <si>
    <t>ระดับความสำเร็จของการพัฒนาองค์การ</t>
  </si>
  <si>
    <t>ร้อยละความสำเร็จของการเบิกจ่ายเงินงบประมาณรายจ่ายภาพรวม</t>
  </si>
  <si>
    <t>ร้อยละ 95.62</t>
  </si>
  <si>
    <t>ร้อยละ 26.41</t>
  </si>
  <si>
    <t>ระดับ 4</t>
  </si>
  <si>
    <t>มิติภายนอก (น้ำหนัก : ร้อยละ 75)</t>
  </si>
  <si>
    <t>ปี 2558</t>
  </si>
  <si>
    <t>ระดับความสำเร็จของร้อยละเฉลี่ยถ่วงน้ำหนักในการบรรลุเป้าหมายตามภารกิจหลักของกระทรวงตามยุทธศาสตร์ของประเทศ /แผนยุทธศาสตร์กระทรวง / ตัวชี้วัดระหว่างกระทรวงที่มีเป้าหมายร่วมกัน (Joint KPIs)และตัวชี้วัดภารกิจหลักของกรม</t>
  </si>
  <si>
    <t>มิติภายใน (น้ำหนัก : ร้อยละ 25)</t>
  </si>
  <si>
    <t>ร้อยละ 39.2218</t>
  </si>
  <si>
    <t>ร้อยละ 98.265</t>
  </si>
  <si>
    <t>ร้อยละ 81</t>
  </si>
  <si>
    <t>ร้อยละ 92</t>
  </si>
  <si>
    <t>ระดับคุณธรรมและความโปร่งใสในการดำเนินงานของหน่วยงาน</t>
  </si>
  <si>
    <t xml:space="preserve">แบบฟอร์ม รายงานการประเมินผลตนเองของกระทรวงวิทยาศาสตร์และเทคโนโลยี (Sar Card) </t>
  </si>
  <si>
    <t>จำนวนผลงานวิจัยและพัฒนาที่ผู้ประกอบการหรือชุมชนนำไปใช้ประโยชน์</t>
  </si>
  <si>
    <t xml:space="preserve">ระดับความสำเร็จในการจัดทำแนวทางกลางสำหรับการคำนวณหามูลค่าเพิ่มจากผลงานวิจัยและพัฒนาที่มีให้แก่เศรษฐกิจ  </t>
  </si>
  <si>
    <t>จำนวนกำลังคน วทน. จากมหาวิทยาลัยและหน่วยงานวิจัยของรัฐไปปฏิบัติงานเพื่อเพิ่มขีดความสามารถการแข่งขันในภาคเอกชน (Talent Mobility)</t>
  </si>
  <si>
    <t>จำนวนบทความที่ตีพิมพ์ในวารสารวิชาการระดับชาติและนานาชาติต่อบุคลากรวิจัย</t>
  </si>
  <si>
    <t>จำนวนผลงานวิจัย พัฒนาและนวัตกรรมที่สามารถนำไปยื่นขอจดทะเบียน</t>
  </si>
  <si>
    <t>การใช้ศักยภาพของหน่วยงานในสังกัด</t>
  </si>
  <si>
    <t xml:space="preserve">มิติภายนอก : มิติด้านการประเมินคุณภาพ (น้ำหนัก : ร้อยละ 10) </t>
  </si>
  <si>
    <t>มิติภายนอก : มิติด้านประสิทธิผล (น้ำหนัก : ร้อยละ 65)</t>
  </si>
  <si>
    <t>240 เรื่อง</t>
  </si>
  <si>
    <t>164 เรื่อง</t>
  </si>
  <si>
    <t>ระดับ 1.8777</t>
  </si>
  <si>
    <t xml:space="preserve">        =  3.50-4.49</t>
  </si>
  <si>
    <t>80 ราย</t>
  </si>
  <si>
    <t>344 เรื่อง</t>
  </si>
  <si>
    <t>ระดับ 4.3333</t>
  </si>
  <si>
    <t>ระดับ4.8333</t>
  </si>
  <si>
    <t>ระดับ4.0013</t>
  </si>
  <si>
    <t>ระดับ4.1087</t>
  </si>
  <si>
    <t>0.71
(666 บทความ : 936คน)</t>
  </si>
  <si>
    <t>0.66
(646 บทความ :981 คน)</t>
  </si>
  <si>
    <t>0.69
(691 บทความ :981 คน)</t>
  </si>
  <si>
    <t xml:space="preserve">ระดับ 1
</t>
  </si>
  <si>
    <t xml:space="preserve">11 เดือน  </t>
  </si>
  <si>
    <t>ระดับ 4.1680</t>
  </si>
  <si>
    <t xml:space="preserve">ระดับ 2
</t>
  </si>
  <si>
    <t xml:space="preserve">ระดับ 4 </t>
  </si>
  <si>
    <t>344เรื่อง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</si>
</sst>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_-* #,##0_-;\-* #,##0_-;_-* &quot;-&quot;??_-;_-@_-"/>
    <numFmt numFmtId="188" formatCode="0.0000"/>
    <numFmt numFmtId="189" formatCode="0.000"/>
    <numFmt numFmtId="190" formatCode="[$-D00041E]0.####"/>
  </numFmts>
  <fonts count="16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5"/>
      <name val="Tahoma"/>
      <family val="2"/>
    </font>
    <font>
      <b/>
      <sz val="12"/>
      <name val="TH Fah kwang"/>
    </font>
    <font>
      <sz val="12"/>
      <name val="TH Fah kwang"/>
    </font>
    <font>
      <b/>
      <sz val="22"/>
      <name val="TH Fah kwang"/>
    </font>
    <font>
      <b/>
      <sz val="15"/>
      <name val="TH Fah kwang"/>
    </font>
    <font>
      <sz val="15"/>
      <name val="TH Fah kwang"/>
    </font>
    <font>
      <sz val="11"/>
      <color theme="1"/>
      <name val="Tahoma"/>
      <family val="2"/>
      <charset val="222"/>
      <scheme val="minor"/>
    </font>
    <font>
      <sz val="15"/>
      <color theme="1"/>
      <name val="Tahoma"/>
      <family val="2"/>
      <charset val="222"/>
      <scheme val="minor"/>
    </font>
    <font>
      <sz val="15"/>
      <color theme="1"/>
      <name val="TH Fah kwang"/>
    </font>
    <font>
      <sz val="15"/>
      <color rgb="FFFF0000"/>
      <name val="TH Fah kwang"/>
    </font>
    <font>
      <b/>
      <sz val="15"/>
      <color rgb="FFFF0000"/>
      <name val="TH Fah kwang"/>
    </font>
    <font>
      <sz val="16"/>
      <color theme="1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CC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93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quotePrefix="1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8" fillId="4" borderId="1" xfId="0" applyNumberFormat="1" applyFont="1" applyFill="1" applyBorder="1" applyAlignment="1">
      <alignment horizontal="center" vertical="center" wrapText="1"/>
    </xf>
    <xf numFmtId="189" fontId="8" fillId="4" borderId="1" xfId="0" applyNumberFormat="1" applyFont="1" applyFill="1" applyBorder="1" applyAlignment="1">
      <alignment horizontal="center" vertical="center" wrapText="1"/>
    </xf>
    <xf numFmtId="188" fontId="8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89" fontId="8" fillId="2" borderId="1" xfId="0" applyNumberFormat="1" applyFont="1" applyFill="1" applyBorder="1" applyAlignment="1">
      <alignment horizontal="center" vertical="center" wrapText="1"/>
    </xf>
    <xf numFmtId="188" fontId="8" fillId="2" borderId="4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8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5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189" fontId="8" fillId="2" borderId="6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 wrapText="1"/>
    </xf>
    <xf numFmtId="189" fontId="8" fillId="2" borderId="4" xfId="0" applyNumberFormat="1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88" fontId="8" fillId="0" borderId="1" xfId="0" applyNumberFormat="1" applyFont="1" applyFill="1" applyBorder="1" applyAlignment="1">
      <alignment horizontal="center" vertical="center" wrapText="1"/>
    </xf>
    <xf numFmtId="0" fontId="8" fillId="6" borderId="9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2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188" fontId="8" fillId="6" borderId="1" xfId="0" applyNumberFormat="1" applyFont="1" applyFill="1" applyBorder="1" applyAlignment="1">
      <alignment horizontal="center" vertical="center" wrapText="1"/>
    </xf>
    <xf numFmtId="2" fontId="8" fillId="6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187" fontId="8" fillId="0" borderId="1" xfId="2" applyNumberFormat="1" applyFont="1" applyFill="1" applyBorder="1" applyAlignment="1">
      <alignment horizontal="center" vertical="center" wrapText="1"/>
    </xf>
    <xf numFmtId="18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 indent="1"/>
    </xf>
    <xf numFmtId="0" fontId="8" fillId="0" borderId="1" xfId="0" applyFont="1" applyFill="1" applyBorder="1" applyAlignment="1">
      <alignment horizontal="left" vertical="center" wrapText="1" indent="1"/>
    </xf>
    <xf numFmtId="0" fontId="8" fillId="6" borderId="1" xfId="1" applyNumberFormat="1" applyFont="1" applyFill="1" applyBorder="1" applyAlignment="1">
      <alignment horizontal="center" vertical="center" wrapText="1"/>
    </xf>
    <xf numFmtId="189" fontId="8" fillId="6" borderId="1" xfId="0" applyNumberFormat="1" applyFont="1" applyFill="1" applyBorder="1" applyAlignment="1">
      <alignment horizontal="center" vertical="center" wrapText="1"/>
    </xf>
    <xf numFmtId="0" fontId="8" fillId="6" borderId="3" xfId="0" applyNumberFormat="1" applyFont="1" applyFill="1" applyBorder="1" applyAlignment="1">
      <alignment horizontal="center" vertical="center" wrapText="1"/>
    </xf>
    <xf numFmtId="0" fontId="8" fillId="6" borderId="1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2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 indent="2"/>
    </xf>
    <xf numFmtId="0" fontId="8" fillId="7" borderId="1" xfId="0" applyNumberFormat="1" applyFont="1" applyFill="1" applyBorder="1" applyAlignment="1">
      <alignment horizontal="center" vertical="center" wrapText="1"/>
    </xf>
    <xf numFmtId="189" fontId="8" fillId="7" borderId="1" xfId="0" applyNumberFormat="1" applyFont="1" applyFill="1" applyBorder="1" applyAlignment="1">
      <alignment horizontal="center" vertical="center" wrapText="1"/>
    </xf>
    <xf numFmtId="188" fontId="8" fillId="7" borderId="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8" fillId="3" borderId="17" xfId="0" applyNumberFormat="1" applyFont="1" applyFill="1" applyBorder="1" applyAlignment="1">
      <alignment horizontal="center" vertical="center" wrapText="1"/>
    </xf>
    <xf numFmtId="188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quotePrefix="1" applyFont="1" applyFill="1" applyBorder="1" applyAlignment="1">
      <alignment horizontal="right" vertical="center" wrapText="1"/>
    </xf>
    <xf numFmtId="0" fontId="11" fillId="0" borderId="0" xfId="0" applyFont="1"/>
    <xf numFmtId="0" fontId="12" fillId="0" borderId="0" xfId="0" quotePrefix="1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quotePrefix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4" borderId="6" xfId="0" applyNumberFormat="1" applyFont="1" applyFill="1" applyBorder="1" applyAlignment="1">
      <alignment horizontal="center" vertical="center" wrapText="1"/>
    </xf>
    <xf numFmtId="189" fontId="8" fillId="4" borderId="6" xfId="0" applyNumberFormat="1" applyFont="1" applyFill="1" applyBorder="1" applyAlignment="1">
      <alignment horizontal="center" vertical="center" wrapText="1"/>
    </xf>
    <xf numFmtId="188" fontId="8" fillId="4" borderId="6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7" borderId="9" xfId="0" applyNumberFormat="1" applyFont="1" applyFill="1" applyBorder="1" applyAlignment="1">
      <alignment horizontal="left" vertical="center" wrapText="1" indent="1"/>
    </xf>
    <xf numFmtId="0" fontId="8" fillId="7" borderId="1" xfId="0" applyNumberFormat="1" applyFont="1" applyFill="1" applyBorder="1" applyAlignment="1">
      <alignment horizontal="left" vertical="center" wrapText="1" indent="2"/>
    </xf>
    <xf numFmtId="0" fontId="8" fillId="7" borderId="1" xfId="0" applyNumberFormat="1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7" borderId="1" xfId="2" applyNumberFormat="1" applyFont="1" applyFill="1" applyBorder="1" applyAlignment="1">
      <alignment horizontal="center" vertical="center" wrapText="1"/>
    </xf>
    <xf numFmtId="0" fontId="8" fillId="7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188" fontId="9" fillId="7" borderId="1" xfId="0" applyNumberFormat="1" applyFont="1" applyFill="1" applyBorder="1" applyAlignment="1">
      <alignment horizontal="center" vertical="center" wrapText="1"/>
    </xf>
    <xf numFmtId="189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9" fillId="7" borderId="1" xfId="0" applyNumberFormat="1" applyFont="1" applyFill="1" applyBorder="1" applyAlignment="1">
      <alignment horizontal="left" vertical="center" wrapText="1" indent="2"/>
    </xf>
    <xf numFmtId="0" fontId="9" fillId="7" borderId="1" xfId="1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188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center"/>
    </xf>
    <xf numFmtId="0" fontId="9" fillId="7" borderId="1" xfId="0" applyNumberFormat="1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88" fontId="8" fillId="3" borderId="1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 wrapText="1" indent="2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88" fontId="8" fillId="0" borderId="1" xfId="0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 wrapText="1"/>
    </xf>
    <xf numFmtId="0" fontId="13" fillId="7" borderId="1" xfId="0" applyNumberFormat="1" applyFont="1" applyFill="1" applyBorder="1" applyAlignment="1">
      <alignment horizontal="center" vertical="center" wrapText="1"/>
    </xf>
    <xf numFmtId="189" fontId="8" fillId="9" borderId="1" xfId="0" applyNumberFormat="1" applyFont="1" applyFill="1" applyBorder="1" applyAlignment="1">
      <alignment horizontal="center" vertical="center" wrapText="1"/>
    </xf>
    <xf numFmtId="188" fontId="8" fillId="9" borderId="1" xfId="0" applyNumberFormat="1" applyFont="1" applyFill="1" applyBorder="1" applyAlignment="1">
      <alignment horizontal="center" vertical="center" wrapText="1"/>
    </xf>
    <xf numFmtId="189" fontId="9" fillId="0" borderId="1" xfId="0" applyNumberFormat="1" applyFont="1" applyFill="1" applyBorder="1" applyAlignment="1">
      <alignment horizontal="center" vertical="center" wrapText="1"/>
    </xf>
    <xf numFmtId="188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190" fontId="0" fillId="0" borderId="0" xfId="0" applyNumberFormat="1"/>
    <xf numFmtId="190" fontId="15" fillId="0" borderId="43" xfId="0" applyNumberFormat="1" applyFont="1" applyBorder="1" applyAlignment="1">
      <alignment horizontal="center" vertical="top" wrapText="1"/>
    </xf>
    <xf numFmtId="190" fontId="15" fillId="0" borderId="44" xfId="0" applyNumberFormat="1" applyFont="1" applyBorder="1" applyAlignment="1">
      <alignment horizontal="center" vertical="top" wrapText="1"/>
    </xf>
    <xf numFmtId="190" fontId="15" fillId="0" borderId="0" xfId="0" applyNumberFormat="1" applyFont="1"/>
    <xf numFmtId="188" fontId="0" fillId="0" borderId="0" xfId="0" applyNumberFormat="1"/>
    <xf numFmtId="0" fontId="8" fillId="5" borderId="1" xfId="0" applyFont="1" applyFill="1" applyBorder="1" applyAlignment="1">
      <alignment horizontal="center" wrapText="1"/>
    </xf>
    <xf numFmtId="189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quotePrefix="1" applyFont="1" applyFill="1" applyBorder="1" applyAlignment="1">
      <alignment horizontal="left" vertical="center" wrapText="1"/>
    </xf>
    <xf numFmtId="0" fontId="8" fillId="2" borderId="20" xfId="0" applyNumberFormat="1" applyFont="1" applyFill="1" applyBorder="1" applyAlignment="1">
      <alignment horizontal="left" vertical="center"/>
    </xf>
    <xf numFmtId="0" fontId="8" fillId="2" borderId="11" xfId="0" applyNumberFormat="1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/>
    </xf>
    <xf numFmtId="0" fontId="8" fillId="4" borderId="20" xfId="0" applyNumberFormat="1" applyFont="1" applyFill="1" applyBorder="1" applyAlignment="1">
      <alignment horizontal="left" vertical="center" wrapText="1"/>
    </xf>
    <xf numFmtId="0" fontId="8" fillId="4" borderId="11" xfId="0" applyNumberFormat="1" applyFont="1" applyFill="1" applyBorder="1" applyAlignment="1">
      <alignment horizontal="left" vertical="center" wrapText="1"/>
    </xf>
    <xf numFmtId="0" fontId="8" fillId="4" borderId="3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11" xfId="0" applyNumberFormat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left" vertical="center" wrapText="1"/>
    </xf>
    <xf numFmtId="0" fontId="8" fillId="5" borderId="21" xfId="0" applyNumberFormat="1" applyFont="1" applyFill="1" applyBorder="1" applyAlignment="1">
      <alignment horizontal="center" vertical="center" wrapText="1"/>
    </xf>
    <xf numFmtId="0" fontId="8" fillId="5" borderId="22" xfId="0" applyNumberFormat="1" applyFont="1" applyFill="1" applyBorder="1" applyAlignment="1">
      <alignment horizontal="center" vertical="center" wrapText="1"/>
    </xf>
    <xf numFmtId="0" fontId="8" fillId="5" borderId="23" xfId="0" applyNumberFormat="1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>
      <alignment horizontal="center" vertical="center" wrapText="1"/>
    </xf>
    <xf numFmtId="0" fontId="8" fillId="4" borderId="24" xfId="0" applyNumberFormat="1" applyFont="1" applyFill="1" applyBorder="1" applyAlignment="1">
      <alignment horizontal="left" vertical="center" wrapText="1"/>
    </xf>
    <xf numFmtId="0" fontId="8" fillId="4" borderId="25" xfId="0" applyNumberFormat="1" applyFont="1" applyFill="1" applyBorder="1" applyAlignment="1">
      <alignment horizontal="left" vertical="center" wrapText="1"/>
    </xf>
    <xf numFmtId="0" fontId="8" fillId="4" borderId="26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quotePrefix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9" fillId="0" borderId="27" xfId="0" applyFont="1" applyFill="1" applyBorder="1" applyAlignment="1">
      <alignment horizontal="left" vertical="center" wrapText="1"/>
    </xf>
    <xf numFmtId="0" fontId="9" fillId="0" borderId="27" xfId="0" quotePrefix="1" applyFont="1" applyFill="1" applyBorder="1" applyAlignment="1">
      <alignment horizontal="left" vertical="center" wrapText="1"/>
    </xf>
    <xf numFmtId="189" fontId="14" fillId="8" borderId="21" xfId="0" applyNumberFormat="1" applyFont="1" applyFill="1" applyBorder="1" applyAlignment="1">
      <alignment horizontal="center" vertical="center" wrapText="1"/>
    </xf>
    <xf numFmtId="189" fontId="14" fillId="8" borderId="28" xfId="0" applyNumberFormat="1" applyFont="1" applyFill="1" applyBorder="1" applyAlignment="1">
      <alignment horizontal="center" vertical="center" wrapText="1"/>
    </xf>
    <xf numFmtId="189" fontId="14" fillId="8" borderId="22" xfId="0" applyNumberFormat="1" applyFont="1" applyFill="1" applyBorder="1" applyAlignment="1">
      <alignment horizontal="center" vertical="center" wrapText="1"/>
    </xf>
    <xf numFmtId="189" fontId="14" fillId="8" borderId="29" xfId="0" applyNumberFormat="1" applyFont="1" applyFill="1" applyBorder="1" applyAlignment="1">
      <alignment horizontal="center" vertical="center" wrapText="1"/>
    </xf>
    <xf numFmtId="189" fontId="14" fillId="8" borderId="30" xfId="0" applyNumberFormat="1" applyFont="1" applyFill="1" applyBorder="1" applyAlignment="1">
      <alignment horizontal="center" vertical="center" wrapText="1"/>
    </xf>
    <xf numFmtId="189" fontId="14" fillId="8" borderId="3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/>
    </xf>
    <xf numFmtId="0" fontId="8" fillId="5" borderId="32" xfId="0" applyNumberFormat="1" applyFont="1" applyFill="1" applyBorder="1" applyAlignment="1">
      <alignment horizontal="center" vertical="center" wrapText="1"/>
    </xf>
    <xf numFmtId="0" fontId="8" fillId="5" borderId="20" xfId="0" applyNumberFormat="1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wrapText="1"/>
    </xf>
    <xf numFmtId="0" fontId="8" fillId="5" borderId="33" xfId="0" applyFont="1" applyFill="1" applyBorder="1" applyAlignment="1">
      <alignment horizontal="center" wrapText="1"/>
    </xf>
    <xf numFmtId="0" fontId="8" fillId="5" borderId="34" xfId="0" applyFont="1" applyFill="1" applyBorder="1" applyAlignment="1">
      <alignment horizont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3" xfId="0" applyNumberFormat="1" applyFont="1" applyFill="1" applyBorder="1" applyAlignment="1">
      <alignment horizontal="center" vertical="center" wrapText="1"/>
    </xf>
    <xf numFmtId="0" fontId="8" fillId="5" borderId="36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37" xfId="0" applyNumberFormat="1" applyFont="1" applyFill="1" applyBorder="1" applyAlignment="1">
      <alignment horizontal="center" vertical="center" wrapText="1"/>
    </xf>
    <xf numFmtId="189" fontId="8" fillId="5" borderId="5" xfId="0" applyNumberFormat="1" applyFont="1" applyFill="1" applyBorder="1" applyAlignment="1">
      <alignment horizontal="center" vertical="center" wrapText="1"/>
    </xf>
    <xf numFmtId="0" fontId="7" fillId="0" borderId="38" xfId="3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40" xfId="0" applyNumberFormat="1" applyFont="1" applyFill="1" applyBorder="1" applyAlignment="1">
      <alignment horizontal="center" vertical="center" wrapText="1"/>
    </xf>
    <xf numFmtId="0" fontId="8" fillId="5" borderId="41" xfId="0" applyNumberFormat="1" applyFont="1" applyFill="1" applyBorder="1" applyAlignment="1">
      <alignment horizontal="center" vertical="center" wrapText="1"/>
    </xf>
    <xf numFmtId="0" fontId="8" fillId="5" borderId="42" xfId="0" applyNumberFormat="1" applyFont="1" applyFill="1" applyBorder="1" applyAlignment="1">
      <alignment horizontal="center" vertical="center" wrapText="1"/>
    </xf>
    <xf numFmtId="0" fontId="8" fillId="5" borderId="9" xfId="0" applyNumberFormat="1" applyFont="1" applyFill="1" applyBorder="1" applyAlignment="1">
      <alignment horizontal="center" vertical="center" wrapText="1"/>
    </xf>
    <xf numFmtId="0" fontId="8" fillId="5" borderId="12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เครื่องหมายจุลภาค 2" xfId="2"/>
    <cellStyle name="ปกติ 2" xfId="3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25</xdr:row>
      <xdr:rowOff>295275</xdr:rowOff>
    </xdr:from>
    <xdr:to>
      <xdr:col>8</xdr:col>
      <xdr:colOff>342900</xdr:colOff>
      <xdr:row>25</xdr:row>
      <xdr:rowOff>476250</xdr:rowOff>
    </xdr:to>
    <xdr:sp macro="" textlink="">
      <xdr:nvSpPr>
        <xdr:cNvPr id="1206" name="Oval 708"/>
        <xdr:cNvSpPr>
          <a:spLocks noChangeArrowheads="1"/>
        </xdr:cNvSpPr>
      </xdr:nvSpPr>
      <xdr:spPr bwMode="auto">
        <a:xfrm>
          <a:off x="7038975" y="18878550"/>
          <a:ext cx="180975" cy="180975"/>
        </a:xfrm>
        <a:prstGeom prst="ellipse">
          <a:avLst/>
        </a:prstGeom>
        <a:solidFill>
          <a:srgbClr val="FF99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161925</xdr:colOff>
      <xdr:row>24</xdr:row>
      <xdr:rowOff>295275</xdr:rowOff>
    </xdr:from>
    <xdr:to>
      <xdr:col>8</xdr:col>
      <xdr:colOff>342900</xdr:colOff>
      <xdr:row>24</xdr:row>
      <xdr:rowOff>476250</xdr:rowOff>
    </xdr:to>
    <xdr:sp macro="" textlink="">
      <xdr:nvSpPr>
        <xdr:cNvPr id="1207" name="Oval 708"/>
        <xdr:cNvSpPr>
          <a:spLocks noChangeArrowheads="1"/>
        </xdr:cNvSpPr>
      </xdr:nvSpPr>
      <xdr:spPr bwMode="auto">
        <a:xfrm>
          <a:off x="7038975" y="18049875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161925</xdr:colOff>
      <xdr:row>23</xdr:row>
      <xdr:rowOff>295275</xdr:rowOff>
    </xdr:from>
    <xdr:to>
      <xdr:col>8</xdr:col>
      <xdr:colOff>342900</xdr:colOff>
      <xdr:row>23</xdr:row>
      <xdr:rowOff>476250</xdr:rowOff>
    </xdr:to>
    <xdr:sp macro="" textlink="">
      <xdr:nvSpPr>
        <xdr:cNvPr id="1208" name="Oval 708"/>
        <xdr:cNvSpPr>
          <a:spLocks noChangeArrowheads="1"/>
        </xdr:cNvSpPr>
      </xdr:nvSpPr>
      <xdr:spPr bwMode="auto">
        <a:xfrm>
          <a:off x="7038975" y="17221200"/>
          <a:ext cx="180975" cy="180975"/>
        </a:xfrm>
        <a:prstGeom prst="ellipse">
          <a:avLst/>
        </a:prstGeom>
        <a:solidFill>
          <a:srgbClr val="FF99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161925</xdr:colOff>
      <xdr:row>24</xdr:row>
      <xdr:rowOff>295275</xdr:rowOff>
    </xdr:from>
    <xdr:to>
      <xdr:col>8</xdr:col>
      <xdr:colOff>342900</xdr:colOff>
      <xdr:row>24</xdr:row>
      <xdr:rowOff>476250</xdr:rowOff>
    </xdr:to>
    <xdr:sp macro="" textlink="">
      <xdr:nvSpPr>
        <xdr:cNvPr id="1209" name="Oval 708"/>
        <xdr:cNvSpPr>
          <a:spLocks noChangeArrowheads="1"/>
        </xdr:cNvSpPr>
      </xdr:nvSpPr>
      <xdr:spPr bwMode="auto">
        <a:xfrm>
          <a:off x="7038975" y="18049875"/>
          <a:ext cx="180975" cy="180975"/>
        </a:xfrm>
        <a:prstGeom prst="ellipse">
          <a:avLst/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180975</xdr:colOff>
      <xdr:row>17</xdr:row>
      <xdr:rowOff>314325</xdr:rowOff>
    </xdr:from>
    <xdr:to>
      <xdr:col>8</xdr:col>
      <xdr:colOff>361950</xdr:colOff>
      <xdr:row>17</xdr:row>
      <xdr:rowOff>485775</xdr:rowOff>
    </xdr:to>
    <xdr:sp macro="" textlink="">
      <xdr:nvSpPr>
        <xdr:cNvPr id="1210" name="Oval 708"/>
        <xdr:cNvSpPr>
          <a:spLocks noChangeArrowheads="1"/>
        </xdr:cNvSpPr>
      </xdr:nvSpPr>
      <xdr:spPr bwMode="auto">
        <a:xfrm>
          <a:off x="7058025" y="12725400"/>
          <a:ext cx="180975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180975</xdr:colOff>
      <xdr:row>12</xdr:row>
      <xdr:rowOff>342900</xdr:rowOff>
    </xdr:from>
    <xdr:to>
      <xdr:col>8</xdr:col>
      <xdr:colOff>361950</xdr:colOff>
      <xdr:row>12</xdr:row>
      <xdr:rowOff>523875</xdr:rowOff>
    </xdr:to>
    <xdr:sp macro="" textlink="">
      <xdr:nvSpPr>
        <xdr:cNvPr id="1211" name="Oval 708"/>
        <xdr:cNvSpPr>
          <a:spLocks noChangeArrowheads="1"/>
        </xdr:cNvSpPr>
      </xdr:nvSpPr>
      <xdr:spPr bwMode="auto">
        <a:xfrm>
          <a:off x="7058025" y="10048875"/>
          <a:ext cx="180975" cy="180975"/>
        </a:xfrm>
        <a:prstGeom prst="ellipse">
          <a:avLst/>
        </a:prstGeom>
        <a:solidFill>
          <a:srgbClr val="FF99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161925</xdr:colOff>
      <xdr:row>9</xdr:row>
      <xdr:rowOff>419100</xdr:rowOff>
    </xdr:from>
    <xdr:to>
      <xdr:col>8</xdr:col>
      <xdr:colOff>342900</xdr:colOff>
      <xdr:row>9</xdr:row>
      <xdr:rowOff>600075</xdr:rowOff>
    </xdr:to>
    <xdr:sp macro="" textlink="">
      <xdr:nvSpPr>
        <xdr:cNvPr id="1212" name="Oval 708"/>
        <xdr:cNvSpPr>
          <a:spLocks noChangeArrowheads="1"/>
        </xdr:cNvSpPr>
      </xdr:nvSpPr>
      <xdr:spPr bwMode="auto">
        <a:xfrm>
          <a:off x="7038975" y="6572250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180975</xdr:colOff>
      <xdr:row>8</xdr:row>
      <xdr:rowOff>466725</xdr:rowOff>
    </xdr:from>
    <xdr:to>
      <xdr:col>8</xdr:col>
      <xdr:colOff>361950</xdr:colOff>
      <xdr:row>8</xdr:row>
      <xdr:rowOff>647700</xdr:rowOff>
    </xdr:to>
    <xdr:sp macro="" textlink="">
      <xdr:nvSpPr>
        <xdr:cNvPr id="1213" name="Oval 708"/>
        <xdr:cNvSpPr>
          <a:spLocks noChangeArrowheads="1"/>
        </xdr:cNvSpPr>
      </xdr:nvSpPr>
      <xdr:spPr bwMode="auto">
        <a:xfrm>
          <a:off x="7058025" y="5534025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200025</xdr:colOff>
      <xdr:row>7</xdr:row>
      <xdr:rowOff>342900</xdr:rowOff>
    </xdr:from>
    <xdr:to>
      <xdr:col>8</xdr:col>
      <xdr:colOff>371475</xdr:colOff>
      <xdr:row>7</xdr:row>
      <xdr:rowOff>523875</xdr:rowOff>
    </xdr:to>
    <xdr:sp macro="" textlink="">
      <xdr:nvSpPr>
        <xdr:cNvPr id="1214" name="Oval 708"/>
        <xdr:cNvSpPr>
          <a:spLocks noChangeArrowheads="1"/>
        </xdr:cNvSpPr>
      </xdr:nvSpPr>
      <xdr:spPr bwMode="auto">
        <a:xfrm>
          <a:off x="7077075" y="4581525"/>
          <a:ext cx="171450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180975</xdr:colOff>
      <xdr:row>10</xdr:row>
      <xdr:rowOff>533400</xdr:rowOff>
    </xdr:from>
    <xdr:to>
      <xdr:col>8</xdr:col>
      <xdr:colOff>361950</xdr:colOff>
      <xdr:row>10</xdr:row>
      <xdr:rowOff>714375</xdr:rowOff>
    </xdr:to>
    <xdr:sp macro="" textlink="">
      <xdr:nvSpPr>
        <xdr:cNvPr id="1215" name="Oval 708"/>
        <xdr:cNvSpPr>
          <a:spLocks noChangeArrowheads="1"/>
        </xdr:cNvSpPr>
      </xdr:nvSpPr>
      <xdr:spPr bwMode="auto">
        <a:xfrm>
          <a:off x="7058025" y="7934325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200025</xdr:colOff>
      <xdr:row>11</xdr:row>
      <xdr:rowOff>504825</xdr:rowOff>
    </xdr:from>
    <xdr:to>
      <xdr:col>8</xdr:col>
      <xdr:colOff>381000</xdr:colOff>
      <xdr:row>11</xdr:row>
      <xdr:rowOff>685800</xdr:rowOff>
    </xdr:to>
    <xdr:sp macro="" textlink="">
      <xdr:nvSpPr>
        <xdr:cNvPr id="1216" name="Oval 708"/>
        <xdr:cNvSpPr>
          <a:spLocks noChangeArrowheads="1"/>
        </xdr:cNvSpPr>
      </xdr:nvSpPr>
      <xdr:spPr bwMode="auto">
        <a:xfrm>
          <a:off x="7077075" y="9124950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333375</xdr:colOff>
      <xdr:row>29</xdr:row>
      <xdr:rowOff>228600</xdr:rowOff>
    </xdr:from>
    <xdr:to>
      <xdr:col>3</xdr:col>
      <xdr:colOff>514350</xdr:colOff>
      <xdr:row>29</xdr:row>
      <xdr:rowOff>409575</xdr:rowOff>
    </xdr:to>
    <xdr:sp macro="" textlink="">
      <xdr:nvSpPr>
        <xdr:cNvPr id="1217" name="Oval 708"/>
        <xdr:cNvSpPr>
          <a:spLocks noChangeArrowheads="1"/>
        </xdr:cNvSpPr>
      </xdr:nvSpPr>
      <xdr:spPr bwMode="auto">
        <a:xfrm>
          <a:off x="3924300" y="21297900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552450</xdr:colOff>
      <xdr:row>29</xdr:row>
      <xdr:rowOff>247650</xdr:rowOff>
    </xdr:from>
    <xdr:to>
      <xdr:col>6</xdr:col>
      <xdr:colOff>133350</xdr:colOff>
      <xdr:row>29</xdr:row>
      <xdr:rowOff>428625</xdr:rowOff>
    </xdr:to>
    <xdr:sp macro="" textlink="">
      <xdr:nvSpPr>
        <xdr:cNvPr id="1218" name="Oval 708"/>
        <xdr:cNvSpPr>
          <a:spLocks noChangeArrowheads="1"/>
        </xdr:cNvSpPr>
      </xdr:nvSpPr>
      <xdr:spPr bwMode="auto">
        <a:xfrm>
          <a:off x="5495925" y="21316950"/>
          <a:ext cx="180975" cy="180975"/>
        </a:xfrm>
        <a:prstGeom prst="ellipse">
          <a:avLst/>
        </a:prstGeom>
        <a:solidFill>
          <a:srgbClr val="FF99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114300</xdr:colOff>
      <xdr:row>29</xdr:row>
      <xdr:rowOff>247650</xdr:rowOff>
    </xdr:from>
    <xdr:to>
      <xdr:col>8</xdr:col>
      <xdr:colOff>295275</xdr:colOff>
      <xdr:row>29</xdr:row>
      <xdr:rowOff>428625</xdr:rowOff>
    </xdr:to>
    <xdr:sp macro="" textlink="">
      <xdr:nvSpPr>
        <xdr:cNvPr id="1219" name="Oval 708"/>
        <xdr:cNvSpPr>
          <a:spLocks noChangeArrowheads="1"/>
        </xdr:cNvSpPr>
      </xdr:nvSpPr>
      <xdr:spPr bwMode="auto">
        <a:xfrm>
          <a:off x="6991350" y="21316950"/>
          <a:ext cx="180975" cy="180975"/>
        </a:xfrm>
        <a:prstGeom prst="ellipse">
          <a:avLst/>
        </a:prstGeom>
        <a:solidFill>
          <a:srgbClr val="FFFF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2400300</xdr:colOff>
      <xdr:row>29</xdr:row>
      <xdr:rowOff>247650</xdr:rowOff>
    </xdr:from>
    <xdr:to>
      <xdr:col>2</xdr:col>
      <xdr:colOff>85725</xdr:colOff>
      <xdr:row>29</xdr:row>
      <xdr:rowOff>428625</xdr:rowOff>
    </xdr:to>
    <xdr:sp macro="" textlink="">
      <xdr:nvSpPr>
        <xdr:cNvPr id="1220" name="Oval 708"/>
        <xdr:cNvSpPr>
          <a:spLocks noChangeArrowheads="1"/>
        </xdr:cNvSpPr>
      </xdr:nvSpPr>
      <xdr:spPr bwMode="auto">
        <a:xfrm>
          <a:off x="2895600" y="21316950"/>
          <a:ext cx="171450" cy="1809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312084</xdr:colOff>
      <xdr:row>29</xdr:row>
      <xdr:rowOff>258856</xdr:rowOff>
    </xdr:from>
    <xdr:to>
      <xdr:col>18</xdr:col>
      <xdr:colOff>493059</xdr:colOff>
      <xdr:row>29</xdr:row>
      <xdr:rowOff>439831</xdr:rowOff>
    </xdr:to>
    <xdr:sp macro="" textlink="">
      <xdr:nvSpPr>
        <xdr:cNvPr id="1221" name="Oval 708"/>
        <xdr:cNvSpPr>
          <a:spLocks noChangeArrowheads="1"/>
        </xdr:cNvSpPr>
      </xdr:nvSpPr>
      <xdr:spPr bwMode="auto">
        <a:xfrm>
          <a:off x="9725025" y="21337121"/>
          <a:ext cx="180975" cy="180975"/>
        </a:xfrm>
        <a:prstGeom prst="ellipse">
          <a:avLst/>
        </a:prstGeom>
        <a:solidFill>
          <a:srgbClr val="66FF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29</xdr:row>
      <xdr:rowOff>247650</xdr:rowOff>
    </xdr:from>
    <xdr:to>
      <xdr:col>16</xdr:col>
      <xdr:colOff>323850</xdr:colOff>
      <xdr:row>29</xdr:row>
      <xdr:rowOff>428625</xdr:rowOff>
    </xdr:to>
    <xdr:sp macro="" textlink="">
      <xdr:nvSpPr>
        <xdr:cNvPr id="1222" name="Oval 708"/>
        <xdr:cNvSpPr>
          <a:spLocks noChangeArrowheads="1"/>
        </xdr:cNvSpPr>
      </xdr:nvSpPr>
      <xdr:spPr bwMode="auto">
        <a:xfrm>
          <a:off x="8220075" y="21316950"/>
          <a:ext cx="180975" cy="180975"/>
        </a:xfrm>
        <a:prstGeom prst="ellipse">
          <a:avLst/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58271</xdr:colOff>
      <xdr:row>29</xdr:row>
      <xdr:rowOff>79562</xdr:rowOff>
    </xdr:from>
    <xdr:to>
      <xdr:col>0</xdr:col>
      <xdr:colOff>363071</xdr:colOff>
      <xdr:row>29</xdr:row>
      <xdr:rowOff>612962</xdr:rowOff>
    </xdr:to>
    <xdr:pic>
      <xdr:nvPicPr>
        <xdr:cNvPr id="1223" name="รูปภาพ 14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271" y="21157827"/>
          <a:ext cx="304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180975</xdr:colOff>
      <xdr:row>26</xdr:row>
      <xdr:rowOff>342900</xdr:rowOff>
    </xdr:from>
    <xdr:to>
      <xdr:col>8</xdr:col>
      <xdr:colOff>360975</xdr:colOff>
      <xdr:row>26</xdr:row>
      <xdr:rowOff>523875</xdr:rowOff>
    </xdr:to>
    <xdr:sp macro="" textlink="">
      <xdr:nvSpPr>
        <xdr:cNvPr id="1224" name="Oval 708"/>
        <xdr:cNvSpPr>
          <a:spLocks noChangeArrowheads="1"/>
        </xdr:cNvSpPr>
      </xdr:nvSpPr>
      <xdr:spPr bwMode="auto">
        <a:xfrm>
          <a:off x="7061387" y="19762694"/>
          <a:ext cx="180000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200025</xdr:colOff>
      <xdr:row>19</xdr:row>
      <xdr:rowOff>304800</xdr:rowOff>
    </xdr:from>
    <xdr:to>
      <xdr:col>8</xdr:col>
      <xdr:colOff>381000</xdr:colOff>
      <xdr:row>19</xdr:row>
      <xdr:rowOff>485775</xdr:rowOff>
    </xdr:to>
    <xdr:sp macro="" textlink="">
      <xdr:nvSpPr>
        <xdr:cNvPr id="1226" name="Oval 708"/>
        <xdr:cNvSpPr>
          <a:spLocks noChangeArrowheads="1"/>
        </xdr:cNvSpPr>
      </xdr:nvSpPr>
      <xdr:spPr bwMode="auto">
        <a:xfrm>
          <a:off x="7077075" y="14373225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190500</xdr:colOff>
      <xdr:row>6</xdr:row>
      <xdr:rowOff>819150</xdr:rowOff>
    </xdr:from>
    <xdr:to>
      <xdr:col>8</xdr:col>
      <xdr:colOff>371475</xdr:colOff>
      <xdr:row>6</xdr:row>
      <xdr:rowOff>1000125</xdr:rowOff>
    </xdr:to>
    <xdr:sp macro="" textlink="">
      <xdr:nvSpPr>
        <xdr:cNvPr id="1227" name="Oval 708"/>
        <xdr:cNvSpPr>
          <a:spLocks noChangeArrowheads="1"/>
        </xdr:cNvSpPr>
      </xdr:nvSpPr>
      <xdr:spPr bwMode="auto">
        <a:xfrm>
          <a:off x="7067550" y="3219450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180975</xdr:colOff>
      <xdr:row>14</xdr:row>
      <xdr:rowOff>180975</xdr:rowOff>
    </xdr:from>
    <xdr:to>
      <xdr:col>8</xdr:col>
      <xdr:colOff>361950</xdr:colOff>
      <xdr:row>14</xdr:row>
      <xdr:rowOff>361950</xdr:rowOff>
    </xdr:to>
    <xdr:sp macro="" textlink="">
      <xdr:nvSpPr>
        <xdr:cNvPr id="1228" name="Oval 708"/>
        <xdr:cNvSpPr>
          <a:spLocks noChangeArrowheads="1"/>
        </xdr:cNvSpPr>
      </xdr:nvSpPr>
      <xdr:spPr bwMode="auto">
        <a:xfrm>
          <a:off x="7058025" y="11153775"/>
          <a:ext cx="180975" cy="180975"/>
        </a:xfrm>
        <a:prstGeom prst="ellipse">
          <a:avLst/>
        </a:prstGeom>
        <a:solidFill>
          <a:srgbClr val="FFFF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171450</xdr:colOff>
      <xdr:row>21</xdr:row>
      <xdr:rowOff>323850</xdr:rowOff>
    </xdr:from>
    <xdr:to>
      <xdr:col>8</xdr:col>
      <xdr:colOff>352425</xdr:colOff>
      <xdr:row>21</xdr:row>
      <xdr:rowOff>504825</xdr:rowOff>
    </xdr:to>
    <xdr:sp macro="" textlink="">
      <xdr:nvSpPr>
        <xdr:cNvPr id="1229" name="Oval 708"/>
        <xdr:cNvSpPr>
          <a:spLocks noChangeArrowheads="1"/>
        </xdr:cNvSpPr>
      </xdr:nvSpPr>
      <xdr:spPr bwMode="auto">
        <a:xfrm>
          <a:off x="7048500" y="16049625"/>
          <a:ext cx="180975" cy="180975"/>
        </a:xfrm>
        <a:prstGeom prst="ellipse">
          <a:avLst/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180975</xdr:colOff>
      <xdr:row>18</xdr:row>
      <xdr:rowOff>333375</xdr:rowOff>
    </xdr:from>
    <xdr:to>
      <xdr:col>8</xdr:col>
      <xdr:colOff>361950</xdr:colOff>
      <xdr:row>18</xdr:row>
      <xdr:rowOff>504825</xdr:rowOff>
    </xdr:to>
    <xdr:sp macro="" textlink="">
      <xdr:nvSpPr>
        <xdr:cNvPr id="1230" name="Oval 708"/>
        <xdr:cNvSpPr>
          <a:spLocks noChangeArrowheads="1"/>
        </xdr:cNvSpPr>
      </xdr:nvSpPr>
      <xdr:spPr bwMode="auto">
        <a:xfrm>
          <a:off x="7058025" y="13573125"/>
          <a:ext cx="180975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179295</xdr:colOff>
      <xdr:row>6</xdr:row>
      <xdr:rowOff>862852</xdr:rowOff>
    </xdr:from>
    <xdr:to>
      <xdr:col>17</xdr:col>
      <xdr:colOff>360270</xdr:colOff>
      <xdr:row>6</xdr:row>
      <xdr:rowOff>1043827</xdr:rowOff>
    </xdr:to>
    <xdr:sp macro="" textlink="">
      <xdr:nvSpPr>
        <xdr:cNvPr id="27" name="Oval 708"/>
        <xdr:cNvSpPr>
          <a:spLocks noChangeArrowheads="1"/>
        </xdr:cNvSpPr>
      </xdr:nvSpPr>
      <xdr:spPr bwMode="auto">
        <a:xfrm>
          <a:off x="8998324" y="3272117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168089</xdr:colOff>
      <xdr:row>7</xdr:row>
      <xdr:rowOff>280148</xdr:rowOff>
    </xdr:from>
    <xdr:to>
      <xdr:col>17</xdr:col>
      <xdr:colOff>349064</xdr:colOff>
      <xdr:row>7</xdr:row>
      <xdr:rowOff>461123</xdr:rowOff>
    </xdr:to>
    <xdr:sp macro="" textlink="">
      <xdr:nvSpPr>
        <xdr:cNvPr id="28" name="Oval 708"/>
        <xdr:cNvSpPr>
          <a:spLocks noChangeArrowheads="1"/>
        </xdr:cNvSpPr>
      </xdr:nvSpPr>
      <xdr:spPr bwMode="auto">
        <a:xfrm>
          <a:off x="8987118" y="4527177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190500</xdr:colOff>
      <xdr:row>8</xdr:row>
      <xdr:rowOff>437029</xdr:rowOff>
    </xdr:from>
    <xdr:to>
      <xdr:col>17</xdr:col>
      <xdr:colOff>371475</xdr:colOff>
      <xdr:row>8</xdr:row>
      <xdr:rowOff>618004</xdr:rowOff>
    </xdr:to>
    <xdr:sp macro="" textlink="">
      <xdr:nvSpPr>
        <xdr:cNvPr id="29" name="Oval 708"/>
        <xdr:cNvSpPr>
          <a:spLocks noChangeArrowheads="1"/>
        </xdr:cNvSpPr>
      </xdr:nvSpPr>
      <xdr:spPr bwMode="auto">
        <a:xfrm>
          <a:off x="9009529" y="5513294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134471</xdr:colOff>
      <xdr:row>9</xdr:row>
      <xdr:rowOff>470647</xdr:rowOff>
    </xdr:from>
    <xdr:to>
      <xdr:col>17</xdr:col>
      <xdr:colOff>315446</xdr:colOff>
      <xdr:row>9</xdr:row>
      <xdr:rowOff>651622</xdr:rowOff>
    </xdr:to>
    <xdr:sp macro="" textlink="">
      <xdr:nvSpPr>
        <xdr:cNvPr id="30" name="Oval 708"/>
        <xdr:cNvSpPr>
          <a:spLocks noChangeArrowheads="1"/>
        </xdr:cNvSpPr>
      </xdr:nvSpPr>
      <xdr:spPr bwMode="auto">
        <a:xfrm>
          <a:off x="8953500" y="6633882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123265</xdr:colOff>
      <xdr:row>10</xdr:row>
      <xdr:rowOff>470647</xdr:rowOff>
    </xdr:from>
    <xdr:to>
      <xdr:col>17</xdr:col>
      <xdr:colOff>304240</xdr:colOff>
      <xdr:row>10</xdr:row>
      <xdr:rowOff>651622</xdr:rowOff>
    </xdr:to>
    <xdr:sp macro="" textlink="">
      <xdr:nvSpPr>
        <xdr:cNvPr id="31" name="Oval 708"/>
        <xdr:cNvSpPr>
          <a:spLocks noChangeArrowheads="1"/>
        </xdr:cNvSpPr>
      </xdr:nvSpPr>
      <xdr:spPr bwMode="auto">
        <a:xfrm>
          <a:off x="8942294" y="7877735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179294</xdr:colOff>
      <xdr:row>11</xdr:row>
      <xdr:rowOff>403412</xdr:rowOff>
    </xdr:from>
    <xdr:to>
      <xdr:col>17</xdr:col>
      <xdr:colOff>360269</xdr:colOff>
      <xdr:row>11</xdr:row>
      <xdr:rowOff>584387</xdr:rowOff>
    </xdr:to>
    <xdr:sp macro="" textlink="">
      <xdr:nvSpPr>
        <xdr:cNvPr id="32" name="Oval 708"/>
        <xdr:cNvSpPr>
          <a:spLocks noChangeArrowheads="1"/>
        </xdr:cNvSpPr>
      </xdr:nvSpPr>
      <xdr:spPr bwMode="auto">
        <a:xfrm>
          <a:off x="8998323" y="9031941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201705</xdr:colOff>
      <xdr:row>8</xdr:row>
      <xdr:rowOff>470647</xdr:rowOff>
    </xdr:from>
    <xdr:to>
      <xdr:col>20</xdr:col>
      <xdr:colOff>382680</xdr:colOff>
      <xdr:row>8</xdr:row>
      <xdr:rowOff>651622</xdr:rowOff>
    </xdr:to>
    <xdr:sp macro="" textlink="">
      <xdr:nvSpPr>
        <xdr:cNvPr id="44" name="Oval 708"/>
        <xdr:cNvSpPr>
          <a:spLocks noChangeArrowheads="1"/>
        </xdr:cNvSpPr>
      </xdr:nvSpPr>
      <xdr:spPr bwMode="auto">
        <a:xfrm>
          <a:off x="10880911" y="5546912"/>
          <a:ext cx="180975" cy="180975"/>
        </a:xfrm>
        <a:prstGeom prst="ellipse">
          <a:avLst/>
        </a:prstGeom>
        <a:solidFill>
          <a:srgbClr val="66FF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9</xdr:row>
      <xdr:rowOff>537883</xdr:rowOff>
    </xdr:from>
    <xdr:to>
      <xdr:col>20</xdr:col>
      <xdr:colOff>371475</xdr:colOff>
      <xdr:row>9</xdr:row>
      <xdr:rowOff>718858</xdr:rowOff>
    </xdr:to>
    <xdr:sp macro="" textlink="">
      <xdr:nvSpPr>
        <xdr:cNvPr id="45" name="Oval 708"/>
        <xdr:cNvSpPr>
          <a:spLocks noChangeArrowheads="1"/>
        </xdr:cNvSpPr>
      </xdr:nvSpPr>
      <xdr:spPr bwMode="auto">
        <a:xfrm>
          <a:off x="10880912" y="6701118"/>
          <a:ext cx="180975" cy="180975"/>
        </a:xfrm>
        <a:prstGeom prst="ellipse">
          <a:avLst/>
        </a:prstGeom>
        <a:solidFill>
          <a:srgbClr val="66FF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156883</xdr:colOff>
      <xdr:row>14</xdr:row>
      <xdr:rowOff>212912</xdr:rowOff>
    </xdr:from>
    <xdr:to>
      <xdr:col>17</xdr:col>
      <xdr:colOff>337858</xdr:colOff>
      <xdr:row>14</xdr:row>
      <xdr:rowOff>393887</xdr:rowOff>
    </xdr:to>
    <xdr:sp macro="" textlink="">
      <xdr:nvSpPr>
        <xdr:cNvPr id="49" name="Oval 708"/>
        <xdr:cNvSpPr>
          <a:spLocks noChangeArrowheads="1"/>
        </xdr:cNvSpPr>
      </xdr:nvSpPr>
      <xdr:spPr bwMode="auto">
        <a:xfrm>
          <a:off x="8975912" y="11194677"/>
          <a:ext cx="180975" cy="180975"/>
        </a:xfrm>
        <a:prstGeom prst="ellipse">
          <a:avLst/>
        </a:prstGeom>
        <a:solidFill>
          <a:srgbClr val="FFFF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180975</xdr:colOff>
      <xdr:row>17</xdr:row>
      <xdr:rowOff>314325</xdr:rowOff>
    </xdr:from>
    <xdr:to>
      <xdr:col>17</xdr:col>
      <xdr:colOff>361950</xdr:colOff>
      <xdr:row>17</xdr:row>
      <xdr:rowOff>485775</xdr:rowOff>
    </xdr:to>
    <xdr:sp macro="" textlink="">
      <xdr:nvSpPr>
        <xdr:cNvPr id="50" name="Oval 708"/>
        <xdr:cNvSpPr>
          <a:spLocks noChangeArrowheads="1"/>
        </xdr:cNvSpPr>
      </xdr:nvSpPr>
      <xdr:spPr bwMode="auto">
        <a:xfrm>
          <a:off x="7061387" y="12730443"/>
          <a:ext cx="180975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180975</xdr:colOff>
      <xdr:row>18</xdr:row>
      <xdr:rowOff>333375</xdr:rowOff>
    </xdr:from>
    <xdr:to>
      <xdr:col>17</xdr:col>
      <xdr:colOff>361950</xdr:colOff>
      <xdr:row>18</xdr:row>
      <xdr:rowOff>504825</xdr:rowOff>
    </xdr:to>
    <xdr:sp macro="" textlink="">
      <xdr:nvSpPr>
        <xdr:cNvPr id="51" name="Oval 708"/>
        <xdr:cNvSpPr>
          <a:spLocks noChangeArrowheads="1"/>
        </xdr:cNvSpPr>
      </xdr:nvSpPr>
      <xdr:spPr bwMode="auto">
        <a:xfrm>
          <a:off x="7061387" y="13578728"/>
          <a:ext cx="180975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20</xdr:row>
      <xdr:rowOff>304800</xdr:rowOff>
    </xdr:from>
    <xdr:to>
      <xdr:col>17</xdr:col>
      <xdr:colOff>381000</xdr:colOff>
      <xdr:row>20</xdr:row>
      <xdr:rowOff>485775</xdr:rowOff>
    </xdr:to>
    <xdr:sp macro="" textlink="">
      <xdr:nvSpPr>
        <xdr:cNvPr id="54" name="Oval 708"/>
        <xdr:cNvSpPr>
          <a:spLocks noChangeArrowheads="1"/>
        </xdr:cNvSpPr>
      </xdr:nvSpPr>
      <xdr:spPr bwMode="auto">
        <a:xfrm>
          <a:off x="7080437" y="14379388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211231</xdr:colOff>
      <xdr:row>20</xdr:row>
      <xdr:rowOff>304800</xdr:rowOff>
    </xdr:from>
    <xdr:to>
      <xdr:col>8</xdr:col>
      <xdr:colOff>392206</xdr:colOff>
      <xdr:row>20</xdr:row>
      <xdr:rowOff>485775</xdr:rowOff>
    </xdr:to>
    <xdr:sp macro="" textlink="">
      <xdr:nvSpPr>
        <xdr:cNvPr id="55" name="Oval 708"/>
        <xdr:cNvSpPr>
          <a:spLocks noChangeArrowheads="1"/>
        </xdr:cNvSpPr>
      </xdr:nvSpPr>
      <xdr:spPr bwMode="auto">
        <a:xfrm>
          <a:off x="7091643" y="15208624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171450</xdr:colOff>
      <xdr:row>21</xdr:row>
      <xdr:rowOff>323850</xdr:rowOff>
    </xdr:from>
    <xdr:to>
      <xdr:col>17</xdr:col>
      <xdr:colOff>352425</xdr:colOff>
      <xdr:row>21</xdr:row>
      <xdr:rowOff>504825</xdr:rowOff>
    </xdr:to>
    <xdr:sp macro="" textlink="">
      <xdr:nvSpPr>
        <xdr:cNvPr id="57" name="Oval 708"/>
        <xdr:cNvSpPr>
          <a:spLocks noChangeArrowheads="1"/>
        </xdr:cNvSpPr>
      </xdr:nvSpPr>
      <xdr:spPr bwMode="auto">
        <a:xfrm>
          <a:off x="7051862" y="16056909"/>
          <a:ext cx="180975" cy="180975"/>
        </a:xfrm>
        <a:prstGeom prst="ellipse">
          <a:avLst/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212911</xdr:colOff>
      <xdr:row>24</xdr:row>
      <xdr:rowOff>324971</xdr:rowOff>
    </xdr:from>
    <xdr:to>
      <xdr:col>17</xdr:col>
      <xdr:colOff>393886</xdr:colOff>
      <xdr:row>24</xdr:row>
      <xdr:rowOff>505946</xdr:rowOff>
    </xdr:to>
    <xdr:sp macro="" textlink="">
      <xdr:nvSpPr>
        <xdr:cNvPr id="60" name="Oval 708"/>
        <xdr:cNvSpPr>
          <a:spLocks noChangeArrowheads="1"/>
        </xdr:cNvSpPr>
      </xdr:nvSpPr>
      <xdr:spPr bwMode="auto">
        <a:xfrm>
          <a:off x="9031940" y="18086295"/>
          <a:ext cx="180975" cy="180975"/>
        </a:xfrm>
        <a:prstGeom prst="ellipse">
          <a:avLst/>
        </a:prstGeom>
        <a:solidFill>
          <a:srgbClr val="66FF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201706</xdr:colOff>
      <xdr:row>25</xdr:row>
      <xdr:rowOff>324971</xdr:rowOff>
    </xdr:from>
    <xdr:to>
      <xdr:col>17</xdr:col>
      <xdr:colOff>382681</xdr:colOff>
      <xdr:row>25</xdr:row>
      <xdr:rowOff>505946</xdr:rowOff>
    </xdr:to>
    <xdr:sp macro="" textlink="">
      <xdr:nvSpPr>
        <xdr:cNvPr id="62" name="Oval 708"/>
        <xdr:cNvSpPr>
          <a:spLocks noChangeArrowheads="1"/>
        </xdr:cNvSpPr>
      </xdr:nvSpPr>
      <xdr:spPr bwMode="auto">
        <a:xfrm>
          <a:off x="8975912" y="18915530"/>
          <a:ext cx="180975" cy="180975"/>
        </a:xfrm>
        <a:prstGeom prst="ellipse">
          <a:avLst/>
        </a:prstGeom>
        <a:solidFill>
          <a:srgbClr val="FFFF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214593</xdr:colOff>
      <xdr:row>26</xdr:row>
      <xdr:rowOff>331694</xdr:rowOff>
    </xdr:from>
    <xdr:to>
      <xdr:col>17</xdr:col>
      <xdr:colOff>394593</xdr:colOff>
      <xdr:row>26</xdr:row>
      <xdr:rowOff>512669</xdr:rowOff>
    </xdr:to>
    <xdr:sp macro="" textlink="">
      <xdr:nvSpPr>
        <xdr:cNvPr id="63" name="Oval 708"/>
        <xdr:cNvSpPr>
          <a:spLocks noChangeArrowheads="1"/>
        </xdr:cNvSpPr>
      </xdr:nvSpPr>
      <xdr:spPr bwMode="auto">
        <a:xfrm>
          <a:off x="8988799" y="19751488"/>
          <a:ext cx="180000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179295</xdr:colOff>
      <xdr:row>6</xdr:row>
      <xdr:rowOff>862852</xdr:rowOff>
    </xdr:from>
    <xdr:to>
      <xdr:col>17</xdr:col>
      <xdr:colOff>360270</xdr:colOff>
      <xdr:row>6</xdr:row>
      <xdr:rowOff>1043827</xdr:rowOff>
    </xdr:to>
    <xdr:sp macro="" textlink="">
      <xdr:nvSpPr>
        <xdr:cNvPr id="52" name="Oval 708"/>
        <xdr:cNvSpPr>
          <a:spLocks noChangeArrowheads="1"/>
        </xdr:cNvSpPr>
      </xdr:nvSpPr>
      <xdr:spPr bwMode="auto">
        <a:xfrm>
          <a:off x="8951820" y="2891677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168089</xdr:colOff>
      <xdr:row>7</xdr:row>
      <xdr:rowOff>280148</xdr:rowOff>
    </xdr:from>
    <xdr:to>
      <xdr:col>17</xdr:col>
      <xdr:colOff>349064</xdr:colOff>
      <xdr:row>7</xdr:row>
      <xdr:rowOff>461123</xdr:rowOff>
    </xdr:to>
    <xdr:sp macro="" textlink="">
      <xdr:nvSpPr>
        <xdr:cNvPr id="53" name="Oval 708"/>
        <xdr:cNvSpPr>
          <a:spLocks noChangeArrowheads="1"/>
        </xdr:cNvSpPr>
      </xdr:nvSpPr>
      <xdr:spPr bwMode="auto">
        <a:xfrm>
          <a:off x="8940614" y="4147298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190500</xdr:colOff>
      <xdr:row>8</xdr:row>
      <xdr:rowOff>437029</xdr:rowOff>
    </xdr:from>
    <xdr:to>
      <xdr:col>17</xdr:col>
      <xdr:colOff>371475</xdr:colOff>
      <xdr:row>8</xdr:row>
      <xdr:rowOff>618004</xdr:rowOff>
    </xdr:to>
    <xdr:sp macro="" textlink="">
      <xdr:nvSpPr>
        <xdr:cNvPr id="58" name="Oval 708"/>
        <xdr:cNvSpPr>
          <a:spLocks noChangeArrowheads="1"/>
        </xdr:cNvSpPr>
      </xdr:nvSpPr>
      <xdr:spPr bwMode="auto">
        <a:xfrm>
          <a:off x="8963025" y="5132854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134471</xdr:colOff>
      <xdr:row>9</xdr:row>
      <xdr:rowOff>470647</xdr:rowOff>
    </xdr:from>
    <xdr:to>
      <xdr:col>17</xdr:col>
      <xdr:colOff>315446</xdr:colOff>
      <xdr:row>9</xdr:row>
      <xdr:rowOff>651622</xdr:rowOff>
    </xdr:to>
    <xdr:sp macro="" textlink="">
      <xdr:nvSpPr>
        <xdr:cNvPr id="59" name="Oval 708"/>
        <xdr:cNvSpPr>
          <a:spLocks noChangeArrowheads="1"/>
        </xdr:cNvSpPr>
      </xdr:nvSpPr>
      <xdr:spPr bwMode="auto">
        <a:xfrm>
          <a:off x="8906996" y="6252322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123265</xdr:colOff>
      <xdr:row>10</xdr:row>
      <xdr:rowOff>470647</xdr:rowOff>
    </xdr:from>
    <xdr:to>
      <xdr:col>17</xdr:col>
      <xdr:colOff>304240</xdr:colOff>
      <xdr:row>10</xdr:row>
      <xdr:rowOff>651622</xdr:rowOff>
    </xdr:to>
    <xdr:sp macro="" textlink="">
      <xdr:nvSpPr>
        <xdr:cNvPr id="61" name="Oval 708"/>
        <xdr:cNvSpPr>
          <a:spLocks noChangeArrowheads="1"/>
        </xdr:cNvSpPr>
      </xdr:nvSpPr>
      <xdr:spPr bwMode="auto">
        <a:xfrm>
          <a:off x="8895790" y="7500097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179294</xdr:colOff>
      <xdr:row>11</xdr:row>
      <xdr:rowOff>403412</xdr:rowOff>
    </xdr:from>
    <xdr:to>
      <xdr:col>17</xdr:col>
      <xdr:colOff>360269</xdr:colOff>
      <xdr:row>11</xdr:row>
      <xdr:rowOff>584387</xdr:rowOff>
    </xdr:to>
    <xdr:sp macro="" textlink="">
      <xdr:nvSpPr>
        <xdr:cNvPr id="64" name="Oval 708"/>
        <xdr:cNvSpPr>
          <a:spLocks noChangeArrowheads="1"/>
        </xdr:cNvSpPr>
      </xdr:nvSpPr>
      <xdr:spPr bwMode="auto">
        <a:xfrm>
          <a:off x="8951819" y="8652062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212912</xdr:colOff>
      <xdr:row>6</xdr:row>
      <xdr:rowOff>851647</xdr:rowOff>
    </xdr:from>
    <xdr:to>
      <xdr:col>20</xdr:col>
      <xdr:colOff>393887</xdr:colOff>
      <xdr:row>6</xdr:row>
      <xdr:rowOff>1032622</xdr:rowOff>
    </xdr:to>
    <xdr:sp macro="" textlink="">
      <xdr:nvSpPr>
        <xdr:cNvPr id="66" name="Oval 708"/>
        <xdr:cNvSpPr>
          <a:spLocks noChangeArrowheads="1"/>
        </xdr:cNvSpPr>
      </xdr:nvSpPr>
      <xdr:spPr bwMode="auto">
        <a:xfrm>
          <a:off x="10903324" y="3260912"/>
          <a:ext cx="180975" cy="180975"/>
        </a:xfrm>
        <a:prstGeom prst="ellipse">
          <a:avLst/>
        </a:prstGeom>
        <a:solidFill>
          <a:srgbClr val="66FF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224118</xdr:colOff>
      <xdr:row>7</xdr:row>
      <xdr:rowOff>347383</xdr:rowOff>
    </xdr:from>
    <xdr:to>
      <xdr:col>20</xdr:col>
      <xdr:colOff>405093</xdr:colOff>
      <xdr:row>7</xdr:row>
      <xdr:rowOff>528358</xdr:rowOff>
    </xdr:to>
    <xdr:sp macro="" textlink="">
      <xdr:nvSpPr>
        <xdr:cNvPr id="67" name="Oval 708"/>
        <xdr:cNvSpPr>
          <a:spLocks noChangeArrowheads="1"/>
        </xdr:cNvSpPr>
      </xdr:nvSpPr>
      <xdr:spPr bwMode="auto">
        <a:xfrm>
          <a:off x="10914530" y="4594412"/>
          <a:ext cx="180975" cy="180975"/>
        </a:xfrm>
        <a:prstGeom prst="ellipse">
          <a:avLst/>
        </a:prstGeom>
        <a:solidFill>
          <a:srgbClr val="66FF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12</xdr:row>
      <xdr:rowOff>336177</xdr:rowOff>
    </xdr:from>
    <xdr:to>
      <xdr:col>20</xdr:col>
      <xdr:colOff>371475</xdr:colOff>
      <xdr:row>12</xdr:row>
      <xdr:rowOff>517152</xdr:rowOff>
    </xdr:to>
    <xdr:sp macro="" textlink="">
      <xdr:nvSpPr>
        <xdr:cNvPr id="71" name="Oval 708"/>
        <xdr:cNvSpPr>
          <a:spLocks noChangeArrowheads="1"/>
        </xdr:cNvSpPr>
      </xdr:nvSpPr>
      <xdr:spPr bwMode="auto">
        <a:xfrm>
          <a:off x="10880912" y="10051677"/>
          <a:ext cx="180975" cy="180975"/>
        </a:xfrm>
        <a:prstGeom prst="ellipse">
          <a:avLst/>
        </a:prstGeom>
        <a:solidFill>
          <a:srgbClr val="66FF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212912</xdr:colOff>
      <xdr:row>11</xdr:row>
      <xdr:rowOff>459441</xdr:rowOff>
    </xdr:from>
    <xdr:to>
      <xdr:col>20</xdr:col>
      <xdr:colOff>393887</xdr:colOff>
      <xdr:row>11</xdr:row>
      <xdr:rowOff>640416</xdr:rowOff>
    </xdr:to>
    <xdr:sp macro="" textlink="">
      <xdr:nvSpPr>
        <xdr:cNvPr id="72" name="Oval 708"/>
        <xdr:cNvSpPr>
          <a:spLocks noChangeArrowheads="1"/>
        </xdr:cNvSpPr>
      </xdr:nvSpPr>
      <xdr:spPr bwMode="auto">
        <a:xfrm>
          <a:off x="10903324" y="9087970"/>
          <a:ext cx="180975" cy="180975"/>
        </a:xfrm>
        <a:prstGeom prst="ellipse">
          <a:avLst/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156882</xdr:colOff>
      <xdr:row>17</xdr:row>
      <xdr:rowOff>336177</xdr:rowOff>
    </xdr:from>
    <xdr:to>
      <xdr:col>20</xdr:col>
      <xdr:colOff>342900</xdr:colOff>
      <xdr:row>17</xdr:row>
      <xdr:rowOff>517152</xdr:rowOff>
    </xdr:to>
    <xdr:sp macro="" textlink="">
      <xdr:nvSpPr>
        <xdr:cNvPr id="74" name="Oval 708"/>
        <xdr:cNvSpPr>
          <a:spLocks noChangeArrowheads="1"/>
        </xdr:cNvSpPr>
      </xdr:nvSpPr>
      <xdr:spPr bwMode="auto">
        <a:xfrm>
          <a:off x="10847294" y="12752295"/>
          <a:ext cx="186018" cy="180975"/>
        </a:xfrm>
        <a:prstGeom prst="ellipse">
          <a:avLst/>
        </a:prstGeom>
        <a:solidFill>
          <a:srgbClr val="FF99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179294</xdr:colOff>
      <xdr:row>18</xdr:row>
      <xdr:rowOff>358588</xdr:rowOff>
    </xdr:from>
    <xdr:to>
      <xdr:col>20</xdr:col>
      <xdr:colOff>365312</xdr:colOff>
      <xdr:row>18</xdr:row>
      <xdr:rowOff>539563</xdr:rowOff>
    </xdr:to>
    <xdr:sp macro="" textlink="">
      <xdr:nvSpPr>
        <xdr:cNvPr id="75" name="Oval 708"/>
        <xdr:cNvSpPr>
          <a:spLocks noChangeArrowheads="1"/>
        </xdr:cNvSpPr>
      </xdr:nvSpPr>
      <xdr:spPr bwMode="auto">
        <a:xfrm>
          <a:off x="10869706" y="13603941"/>
          <a:ext cx="186018" cy="180975"/>
        </a:xfrm>
        <a:prstGeom prst="ellipse">
          <a:avLst/>
        </a:prstGeom>
        <a:solidFill>
          <a:srgbClr val="FF99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179294</xdr:colOff>
      <xdr:row>19</xdr:row>
      <xdr:rowOff>324971</xdr:rowOff>
    </xdr:from>
    <xdr:to>
      <xdr:col>20</xdr:col>
      <xdr:colOff>360269</xdr:colOff>
      <xdr:row>19</xdr:row>
      <xdr:rowOff>505946</xdr:rowOff>
    </xdr:to>
    <xdr:sp macro="" textlink="">
      <xdr:nvSpPr>
        <xdr:cNvPr id="76" name="Oval 708"/>
        <xdr:cNvSpPr>
          <a:spLocks noChangeArrowheads="1"/>
        </xdr:cNvSpPr>
      </xdr:nvSpPr>
      <xdr:spPr bwMode="auto">
        <a:xfrm>
          <a:off x="10869706" y="14399559"/>
          <a:ext cx="180975" cy="180975"/>
        </a:xfrm>
        <a:prstGeom prst="ellipse">
          <a:avLst/>
        </a:prstGeom>
        <a:solidFill>
          <a:srgbClr val="FFFF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179295</xdr:colOff>
      <xdr:row>6</xdr:row>
      <xdr:rowOff>862852</xdr:rowOff>
    </xdr:from>
    <xdr:to>
      <xdr:col>17</xdr:col>
      <xdr:colOff>360270</xdr:colOff>
      <xdr:row>6</xdr:row>
      <xdr:rowOff>1043827</xdr:rowOff>
    </xdr:to>
    <xdr:sp macro="" textlink="">
      <xdr:nvSpPr>
        <xdr:cNvPr id="79" name="Oval 708"/>
        <xdr:cNvSpPr>
          <a:spLocks noChangeArrowheads="1"/>
        </xdr:cNvSpPr>
      </xdr:nvSpPr>
      <xdr:spPr bwMode="auto">
        <a:xfrm>
          <a:off x="10856820" y="3263152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168089</xdr:colOff>
      <xdr:row>7</xdr:row>
      <xdr:rowOff>280148</xdr:rowOff>
    </xdr:from>
    <xdr:to>
      <xdr:col>17</xdr:col>
      <xdr:colOff>349064</xdr:colOff>
      <xdr:row>7</xdr:row>
      <xdr:rowOff>461123</xdr:rowOff>
    </xdr:to>
    <xdr:sp macro="" textlink="">
      <xdr:nvSpPr>
        <xdr:cNvPr id="80" name="Oval 708"/>
        <xdr:cNvSpPr>
          <a:spLocks noChangeArrowheads="1"/>
        </xdr:cNvSpPr>
      </xdr:nvSpPr>
      <xdr:spPr bwMode="auto">
        <a:xfrm>
          <a:off x="10845614" y="4518773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190500</xdr:colOff>
      <xdr:row>8</xdr:row>
      <xdr:rowOff>437029</xdr:rowOff>
    </xdr:from>
    <xdr:to>
      <xdr:col>17</xdr:col>
      <xdr:colOff>371475</xdr:colOff>
      <xdr:row>8</xdr:row>
      <xdr:rowOff>618004</xdr:rowOff>
    </xdr:to>
    <xdr:sp macro="" textlink="">
      <xdr:nvSpPr>
        <xdr:cNvPr id="81" name="Oval 708"/>
        <xdr:cNvSpPr>
          <a:spLocks noChangeArrowheads="1"/>
        </xdr:cNvSpPr>
      </xdr:nvSpPr>
      <xdr:spPr bwMode="auto">
        <a:xfrm>
          <a:off x="10868025" y="5504329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134471</xdr:colOff>
      <xdr:row>9</xdr:row>
      <xdr:rowOff>470647</xdr:rowOff>
    </xdr:from>
    <xdr:to>
      <xdr:col>17</xdr:col>
      <xdr:colOff>315446</xdr:colOff>
      <xdr:row>9</xdr:row>
      <xdr:rowOff>651622</xdr:rowOff>
    </xdr:to>
    <xdr:sp macro="" textlink="">
      <xdr:nvSpPr>
        <xdr:cNvPr id="82" name="Oval 708"/>
        <xdr:cNvSpPr>
          <a:spLocks noChangeArrowheads="1"/>
        </xdr:cNvSpPr>
      </xdr:nvSpPr>
      <xdr:spPr bwMode="auto">
        <a:xfrm>
          <a:off x="10811996" y="6623797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123265</xdr:colOff>
      <xdr:row>10</xdr:row>
      <xdr:rowOff>470647</xdr:rowOff>
    </xdr:from>
    <xdr:to>
      <xdr:col>17</xdr:col>
      <xdr:colOff>304240</xdr:colOff>
      <xdr:row>10</xdr:row>
      <xdr:rowOff>651622</xdr:rowOff>
    </xdr:to>
    <xdr:sp macro="" textlink="">
      <xdr:nvSpPr>
        <xdr:cNvPr id="83" name="Oval 708"/>
        <xdr:cNvSpPr>
          <a:spLocks noChangeArrowheads="1"/>
        </xdr:cNvSpPr>
      </xdr:nvSpPr>
      <xdr:spPr bwMode="auto">
        <a:xfrm>
          <a:off x="10800790" y="7871572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179294</xdr:colOff>
      <xdr:row>11</xdr:row>
      <xdr:rowOff>403412</xdr:rowOff>
    </xdr:from>
    <xdr:to>
      <xdr:col>17</xdr:col>
      <xdr:colOff>360269</xdr:colOff>
      <xdr:row>11</xdr:row>
      <xdr:rowOff>584387</xdr:rowOff>
    </xdr:to>
    <xdr:sp macro="" textlink="">
      <xdr:nvSpPr>
        <xdr:cNvPr id="84" name="Oval 708"/>
        <xdr:cNvSpPr>
          <a:spLocks noChangeArrowheads="1"/>
        </xdr:cNvSpPr>
      </xdr:nvSpPr>
      <xdr:spPr bwMode="auto">
        <a:xfrm>
          <a:off x="10856819" y="9023537"/>
          <a:ext cx="180975" cy="18097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201706</xdr:colOff>
      <xdr:row>12</xdr:row>
      <xdr:rowOff>336176</xdr:rowOff>
    </xdr:from>
    <xdr:to>
      <xdr:col>17</xdr:col>
      <xdr:colOff>382681</xdr:colOff>
      <xdr:row>12</xdr:row>
      <xdr:rowOff>517151</xdr:rowOff>
    </xdr:to>
    <xdr:sp macro="" textlink="">
      <xdr:nvSpPr>
        <xdr:cNvPr id="85" name="Oval 708"/>
        <xdr:cNvSpPr>
          <a:spLocks noChangeArrowheads="1"/>
        </xdr:cNvSpPr>
      </xdr:nvSpPr>
      <xdr:spPr bwMode="auto">
        <a:xfrm>
          <a:off x="8975912" y="10051676"/>
          <a:ext cx="180975" cy="180975"/>
        </a:xfrm>
        <a:prstGeom prst="ellipse">
          <a:avLst/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201706</xdr:colOff>
      <xdr:row>19</xdr:row>
      <xdr:rowOff>280147</xdr:rowOff>
    </xdr:from>
    <xdr:to>
      <xdr:col>17</xdr:col>
      <xdr:colOff>387724</xdr:colOff>
      <xdr:row>19</xdr:row>
      <xdr:rowOff>461122</xdr:rowOff>
    </xdr:to>
    <xdr:sp macro="" textlink="">
      <xdr:nvSpPr>
        <xdr:cNvPr id="87" name="Oval 708"/>
        <xdr:cNvSpPr>
          <a:spLocks noChangeArrowheads="1"/>
        </xdr:cNvSpPr>
      </xdr:nvSpPr>
      <xdr:spPr bwMode="auto">
        <a:xfrm>
          <a:off x="8975912" y="14354735"/>
          <a:ext cx="186018" cy="180975"/>
        </a:xfrm>
        <a:prstGeom prst="ellipse">
          <a:avLst/>
        </a:prstGeom>
        <a:solidFill>
          <a:srgbClr val="FF99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179294</xdr:colOff>
      <xdr:row>23</xdr:row>
      <xdr:rowOff>336176</xdr:rowOff>
    </xdr:from>
    <xdr:to>
      <xdr:col>17</xdr:col>
      <xdr:colOff>360269</xdr:colOff>
      <xdr:row>23</xdr:row>
      <xdr:rowOff>517151</xdr:rowOff>
    </xdr:to>
    <xdr:sp macro="" textlink="">
      <xdr:nvSpPr>
        <xdr:cNvPr id="88" name="Oval 708"/>
        <xdr:cNvSpPr>
          <a:spLocks noChangeArrowheads="1"/>
        </xdr:cNvSpPr>
      </xdr:nvSpPr>
      <xdr:spPr bwMode="auto">
        <a:xfrm>
          <a:off x="8953500" y="17268264"/>
          <a:ext cx="180975" cy="180975"/>
        </a:xfrm>
        <a:prstGeom prst="ellipse">
          <a:avLst/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201705</xdr:colOff>
      <xdr:row>23</xdr:row>
      <xdr:rowOff>324970</xdr:rowOff>
    </xdr:from>
    <xdr:to>
      <xdr:col>20</xdr:col>
      <xdr:colOff>382680</xdr:colOff>
      <xdr:row>23</xdr:row>
      <xdr:rowOff>505945</xdr:rowOff>
    </xdr:to>
    <xdr:sp macro="" textlink="">
      <xdr:nvSpPr>
        <xdr:cNvPr id="89" name="Oval 708"/>
        <xdr:cNvSpPr>
          <a:spLocks noChangeArrowheads="1"/>
        </xdr:cNvSpPr>
      </xdr:nvSpPr>
      <xdr:spPr bwMode="auto">
        <a:xfrm>
          <a:off x="10892117" y="17257058"/>
          <a:ext cx="180975" cy="180975"/>
        </a:xfrm>
        <a:prstGeom prst="ellipse">
          <a:avLst/>
        </a:prstGeom>
        <a:solidFill>
          <a:srgbClr val="66FF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25</xdr:row>
      <xdr:rowOff>280147</xdr:rowOff>
    </xdr:from>
    <xdr:to>
      <xdr:col>20</xdr:col>
      <xdr:colOff>371475</xdr:colOff>
      <xdr:row>25</xdr:row>
      <xdr:rowOff>461122</xdr:rowOff>
    </xdr:to>
    <xdr:sp macro="" textlink="">
      <xdr:nvSpPr>
        <xdr:cNvPr id="91" name="Oval 708"/>
        <xdr:cNvSpPr>
          <a:spLocks noChangeArrowheads="1"/>
        </xdr:cNvSpPr>
      </xdr:nvSpPr>
      <xdr:spPr bwMode="auto">
        <a:xfrm>
          <a:off x="10880912" y="18870706"/>
          <a:ext cx="180975" cy="180975"/>
        </a:xfrm>
        <a:prstGeom prst="ellipse">
          <a:avLst/>
        </a:prstGeom>
        <a:solidFill>
          <a:srgbClr val="66FF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168088</xdr:colOff>
      <xdr:row>20</xdr:row>
      <xdr:rowOff>336176</xdr:rowOff>
    </xdr:from>
    <xdr:to>
      <xdr:col>20</xdr:col>
      <xdr:colOff>349063</xdr:colOff>
      <xdr:row>20</xdr:row>
      <xdr:rowOff>517151</xdr:rowOff>
    </xdr:to>
    <xdr:sp macro="" textlink="">
      <xdr:nvSpPr>
        <xdr:cNvPr id="93" name="Oval 708"/>
        <xdr:cNvSpPr>
          <a:spLocks noChangeArrowheads="1"/>
        </xdr:cNvSpPr>
      </xdr:nvSpPr>
      <xdr:spPr bwMode="auto">
        <a:xfrm>
          <a:off x="10858500" y="15240000"/>
          <a:ext cx="180975" cy="180975"/>
        </a:xfrm>
        <a:prstGeom prst="ellipse">
          <a:avLst/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10</xdr:row>
      <xdr:rowOff>537883</xdr:rowOff>
    </xdr:from>
    <xdr:to>
      <xdr:col>20</xdr:col>
      <xdr:colOff>371475</xdr:colOff>
      <xdr:row>10</xdr:row>
      <xdr:rowOff>718858</xdr:rowOff>
    </xdr:to>
    <xdr:sp macro="" textlink="">
      <xdr:nvSpPr>
        <xdr:cNvPr id="77" name="Oval 708"/>
        <xdr:cNvSpPr>
          <a:spLocks noChangeArrowheads="1"/>
        </xdr:cNvSpPr>
      </xdr:nvSpPr>
      <xdr:spPr bwMode="auto">
        <a:xfrm>
          <a:off x="12393706" y="6701118"/>
          <a:ext cx="180975" cy="180975"/>
        </a:xfrm>
        <a:prstGeom prst="ellipse">
          <a:avLst/>
        </a:prstGeom>
        <a:solidFill>
          <a:srgbClr val="66FF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235324</xdr:colOff>
      <xdr:row>14</xdr:row>
      <xdr:rowOff>235323</xdr:rowOff>
    </xdr:from>
    <xdr:to>
      <xdr:col>20</xdr:col>
      <xdr:colOff>416299</xdr:colOff>
      <xdr:row>14</xdr:row>
      <xdr:rowOff>416298</xdr:rowOff>
    </xdr:to>
    <xdr:sp macro="" textlink="">
      <xdr:nvSpPr>
        <xdr:cNvPr id="94" name="Oval 708"/>
        <xdr:cNvSpPr>
          <a:spLocks noChangeArrowheads="1"/>
        </xdr:cNvSpPr>
      </xdr:nvSpPr>
      <xdr:spPr bwMode="auto">
        <a:xfrm>
          <a:off x="12438530" y="11217088"/>
          <a:ext cx="180975" cy="180975"/>
        </a:xfrm>
        <a:prstGeom prst="ellipse">
          <a:avLst/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212912</xdr:colOff>
      <xdr:row>21</xdr:row>
      <xdr:rowOff>347382</xdr:rowOff>
    </xdr:from>
    <xdr:to>
      <xdr:col>20</xdr:col>
      <xdr:colOff>393887</xdr:colOff>
      <xdr:row>21</xdr:row>
      <xdr:rowOff>528357</xdr:rowOff>
    </xdr:to>
    <xdr:sp macro="" textlink="">
      <xdr:nvSpPr>
        <xdr:cNvPr id="95" name="Oval 708"/>
        <xdr:cNvSpPr>
          <a:spLocks noChangeArrowheads="1"/>
        </xdr:cNvSpPr>
      </xdr:nvSpPr>
      <xdr:spPr bwMode="auto">
        <a:xfrm>
          <a:off x="12416118" y="16080441"/>
          <a:ext cx="180975" cy="180975"/>
        </a:xfrm>
        <a:prstGeom prst="ellipse">
          <a:avLst/>
        </a:prstGeom>
        <a:solidFill>
          <a:srgbClr val="66FF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235324</xdr:colOff>
      <xdr:row>26</xdr:row>
      <xdr:rowOff>358588</xdr:rowOff>
    </xdr:from>
    <xdr:to>
      <xdr:col>20</xdr:col>
      <xdr:colOff>416299</xdr:colOff>
      <xdr:row>26</xdr:row>
      <xdr:rowOff>539563</xdr:rowOff>
    </xdr:to>
    <xdr:sp macro="" textlink="">
      <xdr:nvSpPr>
        <xdr:cNvPr id="96" name="Oval 708"/>
        <xdr:cNvSpPr>
          <a:spLocks noChangeArrowheads="1"/>
        </xdr:cNvSpPr>
      </xdr:nvSpPr>
      <xdr:spPr bwMode="auto">
        <a:xfrm>
          <a:off x="12438530" y="19778382"/>
          <a:ext cx="180975" cy="180975"/>
        </a:xfrm>
        <a:prstGeom prst="ellipse">
          <a:avLst/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190500</xdr:colOff>
      <xdr:row>24</xdr:row>
      <xdr:rowOff>291353</xdr:rowOff>
    </xdr:from>
    <xdr:to>
      <xdr:col>20</xdr:col>
      <xdr:colOff>371475</xdr:colOff>
      <xdr:row>24</xdr:row>
      <xdr:rowOff>472328</xdr:rowOff>
    </xdr:to>
    <xdr:sp macro="" textlink="">
      <xdr:nvSpPr>
        <xdr:cNvPr id="73" name="Oval 708"/>
        <xdr:cNvSpPr>
          <a:spLocks noChangeArrowheads="1"/>
        </xdr:cNvSpPr>
      </xdr:nvSpPr>
      <xdr:spPr bwMode="auto">
        <a:xfrm>
          <a:off x="12393706" y="18052677"/>
          <a:ext cx="180975" cy="180975"/>
        </a:xfrm>
        <a:prstGeom prst="ellipse">
          <a:avLst/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45</xdr:row>
      <xdr:rowOff>257175</xdr:rowOff>
    </xdr:from>
    <xdr:to>
      <xdr:col>3</xdr:col>
      <xdr:colOff>571500</xdr:colOff>
      <xdr:row>45</xdr:row>
      <xdr:rowOff>504825</xdr:rowOff>
    </xdr:to>
    <xdr:sp macro="" textlink="">
      <xdr:nvSpPr>
        <xdr:cNvPr id="2560" name="Oval 708"/>
        <xdr:cNvSpPr>
          <a:spLocks noChangeArrowheads="1"/>
        </xdr:cNvSpPr>
      </xdr:nvSpPr>
      <xdr:spPr bwMode="auto">
        <a:xfrm>
          <a:off x="3943350" y="31127700"/>
          <a:ext cx="247650" cy="2476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457200</xdr:colOff>
      <xdr:row>45</xdr:row>
      <xdr:rowOff>257175</xdr:rowOff>
    </xdr:from>
    <xdr:to>
      <xdr:col>6</xdr:col>
      <xdr:colOff>123825</xdr:colOff>
      <xdr:row>45</xdr:row>
      <xdr:rowOff>514350</xdr:rowOff>
    </xdr:to>
    <xdr:sp macro="" textlink="">
      <xdr:nvSpPr>
        <xdr:cNvPr id="2561" name="Oval 708"/>
        <xdr:cNvSpPr>
          <a:spLocks noChangeArrowheads="1"/>
        </xdr:cNvSpPr>
      </xdr:nvSpPr>
      <xdr:spPr bwMode="auto">
        <a:xfrm>
          <a:off x="5295900" y="31127700"/>
          <a:ext cx="238125" cy="257175"/>
        </a:xfrm>
        <a:prstGeom prst="ellipse">
          <a:avLst/>
        </a:prstGeom>
        <a:solidFill>
          <a:srgbClr val="FF99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28575</xdr:colOff>
      <xdr:row>45</xdr:row>
      <xdr:rowOff>266700</xdr:rowOff>
    </xdr:from>
    <xdr:to>
      <xdr:col>8</xdr:col>
      <xdr:colOff>295275</xdr:colOff>
      <xdr:row>45</xdr:row>
      <xdr:rowOff>542925</xdr:rowOff>
    </xdr:to>
    <xdr:sp macro="" textlink="">
      <xdr:nvSpPr>
        <xdr:cNvPr id="2562" name="Oval 708"/>
        <xdr:cNvSpPr>
          <a:spLocks noChangeArrowheads="1"/>
        </xdr:cNvSpPr>
      </xdr:nvSpPr>
      <xdr:spPr bwMode="auto">
        <a:xfrm>
          <a:off x="6553200" y="31137225"/>
          <a:ext cx="266700" cy="276225"/>
        </a:xfrm>
        <a:prstGeom prst="ellipse">
          <a:avLst/>
        </a:prstGeom>
        <a:solidFill>
          <a:srgbClr val="FFFF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 macro="" textlink="">
      <xdr:nvSpPr>
        <xdr:cNvPr id="2563" name="Oval 10"/>
        <xdr:cNvSpPr>
          <a:spLocks noChangeArrowheads="1"/>
        </xdr:cNvSpPr>
      </xdr:nvSpPr>
      <xdr:spPr bwMode="auto">
        <a:xfrm>
          <a:off x="7105650" y="31518225"/>
          <a:ext cx="0" cy="0"/>
        </a:xfrm>
        <a:prstGeom prst="ellipse">
          <a:avLst/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46</xdr:row>
      <xdr:rowOff>0</xdr:rowOff>
    </xdr:to>
    <xdr:sp macro="" textlink="">
      <xdr:nvSpPr>
        <xdr:cNvPr id="2564" name="Oval 24"/>
        <xdr:cNvSpPr>
          <a:spLocks noChangeArrowheads="1"/>
        </xdr:cNvSpPr>
      </xdr:nvSpPr>
      <xdr:spPr bwMode="auto">
        <a:xfrm>
          <a:off x="7105650" y="31518225"/>
          <a:ext cx="0" cy="0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57150</xdr:colOff>
      <xdr:row>45</xdr:row>
      <xdr:rowOff>104775</xdr:rowOff>
    </xdr:from>
    <xdr:to>
      <xdr:col>10</xdr:col>
      <xdr:colOff>304800</xdr:colOff>
      <xdr:row>45</xdr:row>
      <xdr:rowOff>381000</xdr:rowOff>
    </xdr:to>
    <xdr:sp macro="" textlink="">
      <xdr:nvSpPr>
        <xdr:cNvPr id="2565" name="Oval 708"/>
        <xdr:cNvSpPr>
          <a:spLocks noChangeArrowheads="1"/>
        </xdr:cNvSpPr>
      </xdr:nvSpPr>
      <xdr:spPr bwMode="auto">
        <a:xfrm>
          <a:off x="7105650" y="30975300"/>
          <a:ext cx="0" cy="276225"/>
        </a:xfrm>
        <a:prstGeom prst="ellipse">
          <a:avLst/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2533650</xdr:colOff>
      <xdr:row>45</xdr:row>
      <xdr:rowOff>266700</xdr:rowOff>
    </xdr:from>
    <xdr:to>
      <xdr:col>2</xdr:col>
      <xdr:colOff>171450</xdr:colOff>
      <xdr:row>45</xdr:row>
      <xdr:rowOff>514350</xdr:rowOff>
    </xdr:to>
    <xdr:sp macro="" textlink="">
      <xdr:nvSpPr>
        <xdr:cNvPr id="2566" name="Oval 708"/>
        <xdr:cNvSpPr>
          <a:spLocks noChangeArrowheads="1"/>
        </xdr:cNvSpPr>
      </xdr:nvSpPr>
      <xdr:spPr bwMode="auto">
        <a:xfrm>
          <a:off x="3028950" y="31137225"/>
          <a:ext cx="200025" cy="2476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95250</xdr:colOff>
      <xdr:row>45</xdr:row>
      <xdr:rowOff>57150</xdr:rowOff>
    </xdr:from>
    <xdr:to>
      <xdr:col>0</xdr:col>
      <xdr:colOff>400050</xdr:colOff>
      <xdr:row>45</xdr:row>
      <xdr:rowOff>590550</xdr:rowOff>
    </xdr:to>
    <xdr:pic>
      <xdr:nvPicPr>
        <xdr:cNvPr id="2567" name="รูปภาพ 4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30927675"/>
          <a:ext cx="304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200025</xdr:colOff>
      <xdr:row>18</xdr:row>
      <xdr:rowOff>95250</xdr:rowOff>
    </xdr:from>
    <xdr:to>
      <xdr:col>11</xdr:col>
      <xdr:colOff>352425</xdr:colOff>
      <xdr:row>18</xdr:row>
      <xdr:rowOff>266700</xdr:rowOff>
    </xdr:to>
    <xdr:sp macro="" textlink="">
      <xdr:nvSpPr>
        <xdr:cNvPr id="2568" name="Oval 708"/>
        <xdr:cNvSpPr>
          <a:spLocks noChangeArrowheads="1"/>
        </xdr:cNvSpPr>
      </xdr:nvSpPr>
      <xdr:spPr bwMode="auto">
        <a:xfrm>
          <a:off x="7105650" y="12715875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209550</xdr:colOff>
      <xdr:row>22</xdr:row>
      <xdr:rowOff>114300</xdr:rowOff>
    </xdr:from>
    <xdr:to>
      <xdr:col>11</xdr:col>
      <xdr:colOff>361950</xdr:colOff>
      <xdr:row>22</xdr:row>
      <xdr:rowOff>285750</xdr:rowOff>
    </xdr:to>
    <xdr:sp macro="" textlink="">
      <xdr:nvSpPr>
        <xdr:cNvPr id="2569" name="Oval 708"/>
        <xdr:cNvSpPr>
          <a:spLocks noChangeArrowheads="1"/>
        </xdr:cNvSpPr>
      </xdr:nvSpPr>
      <xdr:spPr bwMode="auto">
        <a:xfrm>
          <a:off x="7105650" y="1725930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6</xdr:row>
      <xdr:rowOff>209550</xdr:rowOff>
    </xdr:from>
    <xdr:to>
      <xdr:col>11</xdr:col>
      <xdr:colOff>342900</xdr:colOff>
      <xdr:row>6</xdr:row>
      <xdr:rowOff>381000</xdr:rowOff>
    </xdr:to>
    <xdr:sp macro="" textlink="">
      <xdr:nvSpPr>
        <xdr:cNvPr id="2570" name="Oval 708"/>
        <xdr:cNvSpPr>
          <a:spLocks noChangeArrowheads="1"/>
        </xdr:cNvSpPr>
      </xdr:nvSpPr>
      <xdr:spPr bwMode="auto">
        <a:xfrm>
          <a:off x="7105650" y="260985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200025</xdr:colOff>
      <xdr:row>10</xdr:row>
      <xdr:rowOff>200025</xdr:rowOff>
    </xdr:from>
    <xdr:to>
      <xdr:col>11</xdr:col>
      <xdr:colOff>352425</xdr:colOff>
      <xdr:row>10</xdr:row>
      <xdr:rowOff>371475</xdr:rowOff>
    </xdr:to>
    <xdr:sp macro="" textlink="">
      <xdr:nvSpPr>
        <xdr:cNvPr id="2571" name="Oval 708"/>
        <xdr:cNvSpPr>
          <a:spLocks noChangeArrowheads="1"/>
        </xdr:cNvSpPr>
      </xdr:nvSpPr>
      <xdr:spPr bwMode="auto">
        <a:xfrm>
          <a:off x="7105650" y="5781675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200025</xdr:colOff>
      <xdr:row>11</xdr:row>
      <xdr:rowOff>257175</xdr:rowOff>
    </xdr:from>
    <xdr:to>
      <xdr:col>11</xdr:col>
      <xdr:colOff>352425</xdr:colOff>
      <xdr:row>11</xdr:row>
      <xdr:rowOff>428625</xdr:rowOff>
    </xdr:to>
    <xdr:sp macro="" textlink="">
      <xdr:nvSpPr>
        <xdr:cNvPr id="2572" name="Oval 708"/>
        <xdr:cNvSpPr>
          <a:spLocks noChangeArrowheads="1"/>
        </xdr:cNvSpPr>
      </xdr:nvSpPr>
      <xdr:spPr bwMode="auto">
        <a:xfrm>
          <a:off x="7105650" y="664845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209550</xdr:colOff>
      <xdr:row>13</xdr:row>
      <xdr:rowOff>142875</xdr:rowOff>
    </xdr:from>
    <xdr:to>
      <xdr:col>11</xdr:col>
      <xdr:colOff>361950</xdr:colOff>
      <xdr:row>13</xdr:row>
      <xdr:rowOff>304800</xdr:rowOff>
    </xdr:to>
    <xdr:sp macro="" textlink="">
      <xdr:nvSpPr>
        <xdr:cNvPr id="2573" name="Oval 708"/>
        <xdr:cNvSpPr>
          <a:spLocks noChangeArrowheads="1"/>
        </xdr:cNvSpPr>
      </xdr:nvSpPr>
      <xdr:spPr bwMode="auto">
        <a:xfrm>
          <a:off x="7105650" y="8239125"/>
          <a:ext cx="0" cy="1619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14</xdr:row>
      <xdr:rowOff>152400</xdr:rowOff>
    </xdr:from>
    <xdr:to>
      <xdr:col>11</xdr:col>
      <xdr:colOff>342900</xdr:colOff>
      <xdr:row>14</xdr:row>
      <xdr:rowOff>323850</xdr:rowOff>
    </xdr:to>
    <xdr:sp macro="" textlink="">
      <xdr:nvSpPr>
        <xdr:cNvPr id="2574" name="Oval 708"/>
        <xdr:cNvSpPr>
          <a:spLocks noChangeArrowheads="1"/>
        </xdr:cNvSpPr>
      </xdr:nvSpPr>
      <xdr:spPr bwMode="auto">
        <a:xfrm>
          <a:off x="7105650" y="9115425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15</xdr:row>
      <xdr:rowOff>114300</xdr:rowOff>
    </xdr:from>
    <xdr:to>
      <xdr:col>11</xdr:col>
      <xdr:colOff>342900</xdr:colOff>
      <xdr:row>15</xdr:row>
      <xdr:rowOff>285750</xdr:rowOff>
    </xdr:to>
    <xdr:sp macro="" textlink="">
      <xdr:nvSpPr>
        <xdr:cNvPr id="2575" name="Oval 708"/>
        <xdr:cNvSpPr>
          <a:spLocks noChangeArrowheads="1"/>
        </xdr:cNvSpPr>
      </xdr:nvSpPr>
      <xdr:spPr bwMode="auto">
        <a:xfrm>
          <a:off x="7105650" y="10315575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200025</xdr:colOff>
      <xdr:row>16</xdr:row>
      <xdr:rowOff>361950</xdr:rowOff>
    </xdr:from>
    <xdr:to>
      <xdr:col>11</xdr:col>
      <xdr:colOff>352425</xdr:colOff>
      <xdr:row>16</xdr:row>
      <xdr:rowOff>533400</xdr:rowOff>
    </xdr:to>
    <xdr:sp macro="" textlink="">
      <xdr:nvSpPr>
        <xdr:cNvPr id="2576" name="Oval 708"/>
        <xdr:cNvSpPr>
          <a:spLocks noChangeArrowheads="1"/>
        </xdr:cNvSpPr>
      </xdr:nvSpPr>
      <xdr:spPr bwMode="auto">
        <a:xfrm>
          <a:off x="7105650" y="11096625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209550</xdr:colOff>
      <xdr:row>19</xdr:row>
      <xdr:rowOff>95250</xdr:rowOff>
    </xdr:from>
    <xdr:to>
      <xdr:col>11</xdr:col>
      <xdr:colOff>361950</xdr:colOff>
      <xdr:row>19</xdr:row>
      <xdr:rowOff>266700</xdr:rowOff>
    </xdr:to>
    <xdr:sp macro="" textlink="">
      <xdr:nvSpPr>
        <xdr:cNvPr id="2577" name="Oval 708"/>
        <xdr:cNvSpPr>
          <a:spLocks noChangeArrowheads="1"/>
        </xdr:cNvSpPr>
      </xdr:nvSpPr>
      <xdr:spPr bwMode="auto">
        <a:xfrm>
          <a:off x="7105650" y="1383030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200025</xdr:colOff>
      <xdr:row>8</xdr:row>
      <xdr:rowOff>85725</xdr:rowOff>
    </xdr:from>
    <xdr:to>
      <xdr:col>11</xdr:col>
      <xdr:colOff>352425</xdr:colOff>
      <xdr:row>8</xdr:row>
      <xdr:rowOff>257175</xdr:rowOff>
    </xdr:to>
    <xdr:sp macro="" textlink="">
      <xdr:nvSpPr>
        <xdr:cNvPr id="2578" name="Oval 708"/>
        <xdr:cNvSpPr>
          <a:spLocks noChangeArrowheads="1"/>
        </xdr:cNvSpPr>
      </xdr:nvSpPr>
      <xdr:spPr bwMode="auto">
        <a:xfrm>
          <a:off x="7105650" y="430530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200025</xdr:colOff>
      <xdr:row>7</xdr:row>
      <xdr:rowOff>85725</xdr:rowOff>
    </xdr:from>
    <xdr:to>
      <xdr:col>11</xdr:col>
      <xdr:colOff>352425</xdr:colOff>
      <xdr:row>7</xdr:row>
      <xdr:rowOff>257175</xdr:rowOff>
    </xdr:to>
    <xdr:sp macro="" textlink="">
      <xdr:nvSpPr>
        <xdr:cNvPr id="2579" name="Oval 708"/>
        <xdr:cNvSpPr>
          <a:spLocks noChangeArrowheads="1"/>
        </xdr:cNvSpPr>
      </xdr:nvSpPr>
      <xdr:spPr bwMode="auto">
        <a:xfrm>
          <a:off x="7105650" y="325755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200025</xdr:colOff>
      <xdr:row>12</xdr:row>
      <xdr:rowOff>123825</xdr:rowOff>
    </xdr:from>
    <xdr:to>
      <xdr:col>11</xdr:col>
      <xdr:colOff>352425</xdr:colOff>
      <xdr:row>12</xdr:row>
      <xdr:rowOff>295275</xdr:rowOff>
    </xdr:to>
    <xdr:sp macro="" textlink="">
      <xdr:nvSpPr>
        <xdr:cNvPr id="2580" name="Oval 708"/>
        <xdr:cNvSpPr>
          <a:spLocks noChangeArrowheads="1"/>
        </xdr:cNvSpPr>
      </xdr:nvSpPr>
      <xdr:spPr bwMode="auto">
        <a:xfrm>
          <a:off x="7105650" y="718185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200025</xdr:colOff>
      <xdr:row>9</xdr:row>
      <xdr:rowOff>238125</xdr:rowOff>
    </xdr:from>
    <xdr:to>
      <xdr:col>11</xdr:col>
      <xdr:colOff>352425</xdr:colOff>
      <xdr:row>9</xdr:row>
      <xdr:rowOff>409575</xdr:rowOff>
    </xdr:to>
    <xdr:sp macro="" textlink="">
      <xdr:nvSpPr>
        <xdr:cNvPr id="2581" name="Oval 708"/>
        <xdr:cNvSpPr>
          <a:spLocks noChangeArrowheads="1"/>
        </xdr:cNvSpPr>
      </xdr:nvSpPr>
      <xdr:spPr bwMode="auto">
        <a:xfrm>
          <a:off x="7105650" y="5267325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30</xdr:row>
      <xdr:rowOff>114300</xdr:rowOff>
    </xdr:from>
    <xdr:to>
      <xdr:col>11</xdr:col>
      <xdr:colOff>342900</xdr:colOff>
      <xdr:row>30</xdr:row>
      <xdr:rowOff>285750</xdr:rowOff>
    </xdr:to>
    <xdr:sp macro="" textlink="">
      <xdr:nvSpPr>
        <xdr:cNvPr id="2582" name="Oval 708"/>
        <xdr:cNvSpPr>
          <a:spLocks noChangeArrowheads="1"/>
        </xdr:cNvSpPr>
      </xdr:nvSpPr>
      <xdr:spPr bwMode="auto">
        <a:xfrm>
          <a:off x="7105650" y="22183725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29</xdr:row>
      <xdr:rowOff>95250</xdr:rowOff>
    </xdr:from>
    <xdr:to>
      <xdr:col>11</xdr:col>
      <xdr:colOff>342900</xdr:colOff>
      <xdr:row>29</xdr:row>
      <xdr:rowOff>266700</xdr:rowOff>
    </xdr:to>
    <xdr:sp macro="" textlink="">
      <xdr:nvSpPr>
        <xdr:cNvPr id="2583" name="Oval 708"/>
        <xdr:cNvSpPr>
          <a:spLocks noChangeArrowheads="1"/>
        </xdr:cNvSpPr>
      </xdr:nvSpPr>
      <xdr:spPr bwMode="auto">
        <a:xfrm>
          <a:off x="7105650" y="2154555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171450</xdr:colOff>
      <xdr:row>39</xdr:row>
      <xdr:rowOff>771525</xdr:rowOff>
    </xdr:from>
    <xdr:to>
      <xdr:col>11</xdr:col>
      <xdr:colOff>323850</xdr:colOff>
      <xdr:row>39</xdr:row>
      <xdr:rowOff>942975</xdr:rowOff>
    </xdr:to>
    <xdr:sp macro="" textlink="">
      <xdr:nvSpPr>
        <xdr:cNvPr id="2584" name="Oval 708"/>
        <xdr:cNvSpPr>
          <a:spLocks noChangeArrowheads="1"/>
        </xdr:cNvSpPr>
      </xdr:nvSpPr>
      <xdr:spPr bwMode="auto">
        <a:xfrm>
          <a:off x="7105650" y="28222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171450</xdr:colOff>
      <xdr:row>40</xdr:row>
      <xdr:rowOff>752475</xdr:rowOff>
    </xdr:from>
    <xdr:to>
      <xdr:col>11</xdr:col>
      <xdr:colOff>323850</xdr:colOff>
      <xdr:row>40</xdr:row>
      <xdr:rowOff>923925</xdr:rowOff>
    </xdr:to>
    <xdr:sp macro="" textlink="">
      <xdr:nvSpPr>
        <xdr:cNvPr id="2585" name="Oval 708"/>
        <xdr:cNvSpPr>
          <a:spLocks noChangeArrowheads="1"/>
        </xdr:cNvSpPr>
      </xdr:nvSpPr>
      <xdr:spPr bwMode="auto">
        <a:xfrm>
          <a:off x="7105650" y="287178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200025</xdr:colOff>
      <xdr:row>41</xdr:row>
      <xdr:rowOff>742950</xdr:rowOff>
    </xdr:from>
    <xdr:to>
      <xdr:col>11</xdr:col>
      <xdr:colOff>352425</xdr:colOff>
      <xdr:row>41</xdr:row>
      <xdr:rowOff>914400</xdr:rowOff>
    </xdr:to>
    <xdr:sp macro="" textlink="">
      <xdr:nvSpPr>
        <xdr:cNvPr id="2586" name="Oval 708"/>
        <xdr:cNvSpPr>
          <a:spLocks noChangeArrowheads="1"/>
        </xdr:cNvSpPr>
      </xdr:nvSpPr>
      <xdr:spPr bwMode="auto">
        <a:xfrm>
          <a:off x="7105650" y="2927985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190500</xdr:colOff>
      <xdr:row>6</xdr:row>
      <xdr:rowOff>209550</xdr:rowOff>
    </xdr:from>
    <xdr:to>
      <xdr:col>14</xdr:col>
      <xdr:colOff>342900</xdr:colOff>
      <xdr:row>6</xdr:row>
      <xdr:rowOff>381000</xdr:rowOff>
    </xdr:to>
    <xdr:sp macro="" textlink="">
      <xdr:nvSpPr>
        <xdr:cNvPr id="2587" name="Oval 708"/>
        <xdr:cNvSpPr>
          <a:spLocks noChangeArrowheads="1"/>
        </xdr:cNvSpPr>
      </xdr:nvSpPr>
      <xdr:spPr bwMode="auto">
        <a:xfrm>
          <a:off x="7105650" y="260985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200025</xdr:colOff>
      <xdr:row>8</xdr:row>
      <xdr:rowOff>85725</xdr:rowOff>
    </xdr:from>
    <xdr:to>
      <xdr:col>14</xdr:col>
      <xdr:colOff>352425</xdr:colOff>
      <xdr:row>8</xdr:row>
      <xdr:rowOff>257175</xdr:rowOff>
    </xdr:to>
    <xdr:sp macro="" textlink="">
      <xdr:nvSpPr>
        <xdr:cNvPr id="2588" name="Oval 708"/>
        <xdr:cNvSpPr>
          <a:spLocks noChangeArrowheads="1"/>
        </xdr:cNvSpPr>
      </xdr:nvSpPr>
      <xdr:spPr bwMode="auto">
        <a:xfrm>
          <a:off x="7105650" y="430530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200025</xdr:colOff>
      <xdr:row>7</xdr:row>
      <xdr:rowOff>85725</xdr:rowOff>
    </xdr:from>
    <xdr:to>
      <xdr:col>14</xdr:col>
      <xdr:colOff>352425</xdr:colOff>
      <xdr:row>7</xdr:row>
      <xdr:rowOff>257175</xdr:rowOff>
    </xdr:to>
    <xdr:sp macro="" textlink="">
      <xdr:nvSpPr>
        <xdr:cNvPr id="2589" name="Oval 708"/>
        <xdr:cNvSpPr>
          <a:spLocks noChangeArrowheads="1"/>
        </xdr:cNvSpPr>
      </xdr:nvSpPr>
      <xdr:spPr bwMode="auto">
        <a:xfrm>
          <a:off x="7105650" y="325755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200025</xdr:colOff>
      <xdr:row>10</xdr:row>
      <xdr:rowOff>200025</xdr:rowOff>
    </xdr:from>
    <xdr:to>
      <xdr:col>14</xdr:col>
      <xdr:colOff>352425</xdr:colOff>
      <xdr:row>10</xdr:row>
      <xdr:rowOff>371475</xdr:rowOff>
    </xdr:to>
    <xdr:sp macro="" textlink="">
      <xdr:nvSpPr>
        <xdr:cNvPr id="2590" name="Oval 708"/>
        <xdr:cNvSpPr>
          <a:spLocks noChangeArrowheads="1"/>
        </xdr:cNvSpPr>
      </xdr:nvSpPr>
      <xdr:spPr bwMode="auto">
        <a:xfrm>
          <a:off x="7105650" y="5781675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200025</xdr:colOff>
      <xdr:row>11</xdr:row>
      <xdr:rowOff>257175</xdr:rowOff>
    </xdr:from>
    <xdr:to>
      <xdr:col>14</xdr:col>
      <xdr:colOff>352425</xdr:colOff>
      <xdr:row>11</xdr:row>
      <xdr:rowOff>428625</xdr:rowOff>
    </xdr:to>
    <xdr:sp macro="" textlink="">
      <xdr:nvSpPr>
        <xdr:cNvPr id="2591" name="Oval 708"/>
        <xdr:cNvSpPr>
          <a:spLocks noChangeArrowheads="1"/>
        </xdr:cNvSpPr>
      </xdr:nvSpPr>
      <xdr:spPr bwMode="auto">
        <a:xfrm>
          <a:off x="7105650" y="664845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209550</xdr:colOff>
      <xdr:row>13</xdr:row>
      <xdr:rowOff>142875</xdr:rowOff>
    </xdr:from>
    <xdr:to>
      <xdr:col>14</xdr:col>
      <xdr:colOff>361950</xdr:colOff>
      <xdr:row>13</xdr:row>
      <xdr:rowOff>304800</xdr:rowOff>
    </xdr:to>
    <xdr:sp macro="" textlink="">
      <xdr:nvSpPr>
        <xdr:cNvPr id="2592" name="Oval 708"/>
        <xdr:cNvSpPr>
          <a:spLocks noChangeArrowheads="1"/>
        </xdr:cNvSpPr>
      </xdr:nvSpPr>
      <xdr:spPr bwMode="auto">
        <a:xfrm>
          <a:off x="7105650" y="8239125"/>
          <a:ext cx="0" cy="1619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190500</xdr:colOff>
      <xdr:row>14</xdr:row>
      <xdr:rowOff>152400</xdr:rowOff>
    </xdr:from>
    <xdr:to>
      <xdr:col>14</xdr:col>
      <xdr:colOff>342900</xdr:colOff>
      <xdr:row>14</xdr:row>
      <xdr:rowOff>323850</xdr:rowOff>
    </xdr:to>
    <xdr:sp macro="" textlink="">
      <xdr:nvSpPr>
        <xdr:cNvPr id="2593" name="Oval 708"/>
        <xdr:cNvSpPr>
          <a:spLocks noChangeArrowheads="1"/>
        </xdr:cNvSpPr>
      </xdr:nvSpPr>
      <xdr:spPr bwMode="auto">
        <a:xfrm>
          <a:off x="7105650" y="9115425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190500</xdr:colOff>
      <xdr:row>15</xdr:row>
      <xdr:rowOff>114300</xdr:rowOff>
    </xdr:from>
    <xdr:to>
      <xdr:col>14</xdr:col>
      <xdr:colOff>342900</xdr:colOff>
      <xdr:row>15</xdr:row>
      <xdr:rowOff>285750</xdr:rowOff>
    </xdr:to>
    <xdr:sp macro="" textlink="">
      <xdr:nvSpPr>
        <xdr:cNvPr id="2594" name="Oval 708"/>
        <xdr:cNvSpPr>
          <a:spLocks noChangeArrowheads="1"/>
        </xdr:cNvSpPr>
      </xdr:nvSpPr>
      <xdr:spPr bwMode="auto">
        <a:xfrm>
          <a:off x="7105650" y="10315575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200025</xdr:colOff>
      <xdr:row>12</xdr:row>
      <xdr:rowOff>123825</xdr:rowOff>
    </xdr:from>
    <xdr:to>
      <xdr:col>14</xdr:col>
      <xdr:colOff>352425</xdr:colOff>
      <xdr:row>12</xdr:row>
      <xdr:rowOff>295275</xdr:rowOff>
    </xdr:to>
    <xdr:sp macro="" textlink="">
      <xdr:nvSpPr>
        <xdr:cNvPr id="2595" name="Oval 708"/>
        <xdr:cNvSpPr>
          <a:spLocks noChangeArrowheads="1"/>
        </xdr:cNvSpPr>
      </xdr:nvSpPr>
      <xdr:spPr bwMode="auto">
        <a:xfrm>
          <a:off x="7105650" y="718185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200025</xdr:colOff>
      <xdr:row>16</xdr:row>
      <xdr:rowOff>361950</xdr:rowOff>
    </xdr:from>
    <xdr:to>
      <xdr:col>14</xdr:col>
      <xdr:colOff>352425</xdr:colOff>
      <xdr:row>16</xdr:row>
      <xdr:rowOff>533400</xdr:rowOff>
    </xdr:to>
    <xdr:sp macro="" textlink="">
      <xdr:nvSpPr>
        <xdr:cNvPr id="2596" name="Oval 708"/>
        <xdr:cNvSpPr>
          <a:spLocks noChangeArrowheads="1"/>
        </xdr:cNvSpPr>
      </xdr:nvSpPr>
      <xdr:spPr bwMode="auto">
        <a:xfrm>
          <a:off x="7105650" y="11096625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200025</xdr:colOff>
      <xdr:row>18</xdr:row>
      <xdr:rowOff>95250</xdr:rowOff>
    </xdr:from>
    <xdr:to>
      <xdr:col>14</xdr:col>
      <xdr:colOff>352425</xdr:colOff>
      <xdr:row>18</xdr:row>
      <xdr:rowOff>266700</xdr:rowOff>
    </xdr:to>
    <xdr:sp macro="" textlink="">
      <xdr:nvSpPr>
        <xdr:cNvPr id="2597" name="Oval 708"/>
        <xdr:cNvSpPr>
          <a:spLocks noChangeArrowheads="1"/>
        </xdr:cNvSpPr>
      </xdr:nvSpPr>
      <xdr:spPr bwMode="auto">
        <a:xfrm>
          <a:off x="7105650" y="12715875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209550</xdr:colOff>
      <xdr:row>19</xdr:row>
      <xdr:rowOff>95250</xdr:rowOff>
    </xdr:from>
    <xdr:to>
      <xdr:col>14</xdr:col>
      <xdr:colOff>361950</xdr:colOff>
      <xdr:row>19</xdr:row>
      <xdr:rowOff>266700</xdr:rowOff>
    </xdr:to>
    <xdr:sp macro="" textlink="">
      <xdr:nvSpPr>
        <xdr:cNvPr id="2598" name="Oval 708"/>
        <xdr:cNvSpPr>
          <a:spLocks noChangeArrowheads="1"/>
        </xdr:cNvSpPr>
      </xdr:nvSpPr>
      <xdr:spPr bwMode="auto">
        <a:xfrm>
          <a:off x="7105650" y="1383030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190500</xdr:colOff>
      <xdr:row>30</xdr:row>
      <xdr:rowOff>114300</xdr:rowOff>
    </xdr:from>
    <xdr:to>
      <xdr:col>14</xdr:col>
      <xdr:colOff>342900</xdr:colOff>
      <xdr:row>30</xdr:row>
      <xdr:rowOff>285750</xdr:rowOff>
    </xdr:to>
    <xdr:sp macro="" textlink="">
      <xdr:nvSpPr>
        <xdr:cNvPr id="2599" name="Oval 708"/>
        <xdr:cNvSpPr>
          <a:spLocks noChangeArrowheads="1"/>
        </xdr:cNvSpPr>
      </xdr:nvSpPr>
      <xdr:spPr bwMode="auto">
        <a:xfrm>
          <a:off x="7105650" y="22183725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190500</xdr:colOff>
      <xdr:row>29</xdr:row>
      <xdr:rowOff>95250</xdr:rowOff>
    </xdr:from>
    <xdr:to>
      <xdr:col>14</xdr:col>
      <xdr:colOff>342900</xdr:colOff>
      <xdr:row>29</xdr:row>
      <xdr:rowOff>266700</xdr:rowOff>
    </xdr:to>
    <xdr:sp macro="" textlink="">
      <xdr:nvSpPr>
        <xdr:cNvPr id="2600" name="Oval 708"/>
        <xdr:cNvSpPr>
          <a:spLocks noChangeArrowheads="1"/>
        </xdr:cNvSpPr>
      </xdr:nvSpPr>
      <xdr:spPr bwMode="auto">
        <a:xfrm>
          <a:off x="7105650" y="2154555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171450</xdr:colOff>
      <xdr:row>39</xdr:row>
      <xdr:rowOff>771525</xdr:rowOff>
    </xdr:from>
    <xdr:to>
      <xdr:col>14</xdr:col>
      <xdr:colOff>323850</xdr:colOff>
      <xdr:row>39</xdr:row>
      <xdr:rowOff>942975</xdr:rowOff>
    </xdr:to>
    <xdr:sp macro="" textlink="">
      <xdr:nvSpPr>
        <xdr:cNvPr id="2601" name="Oval 708"/>
        <xdr:cNvSpPr>
          <a:spLocks noChangeArrowheads="1"/>
        </xdr:cNvSpPr>
      </xdr:nvSpPr>
      <xdr:spPr bwMode="auto">
        <a:xfrm>
          <a:off x="7105650" y="282225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171450</xdr:colOff>
      <xdr:row>40</xdr:row>
      <xdr:rowOff>752475</xdr:rowOff>
    </xdr:from>
    <xdr:to>
      <xdr:col>14</xdr:col>
      <xdr:colOff>323850</xdr:colOff>
      <xdr:row>40</xdr:row>
      <xdr:rowOff>923925</xdr:rowOff>
    </xdr:to>
    <xdr:sp macro="" textlink="">
      <xdr:nvSpPr>
        <xdr:cNvPr id="2602" name="Oval 708"/>
        <xdr:cNvSpPr>
          <a:spLocks noChangeArrowheads="1"/>
        </xdr:cNvSpPr>
      </xdr:nvSpPr>
      <xdr:spPr bwMode="auto">
        <a:xfrm>
          <a:off x="7105650" y="28717875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200025</xdr:colOff>
      <xdr:row>41</xdr:row>
      <xdr:rowOff>742950</xdr:rowOff>
    </xdr:from>
    <xdr:to>
      <xdr:col>14</xdr:col>
      <xdr:colOff>352425</xdr:colOff>
      <xdr:row>41</xdr:row>
      <xdr:rowOff>914400</xdr:rowOff>
    </xdr:to>
    <xdr:sp macro="" textlink="">
      <xdr:nvSpPr>
        <xdr:cNvPr id="2603" name="Oval 708"/>
        <xdr:cNvSpPr>
          <a:spLocks noChangeArrowheads="1"/>
        </xdr:cNvSpPr>
      </xdr:nvSpPr>
      <xdr:spPr bwMode="auto">
        <a:xfrm>
          <a:off x="7105650" y="29279850"/>
          <a:ext cx="0" cy="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180975</xdr:colOff>
      <xdr:row>9</xdr:row>
      <xdr:rowOff>323850</xdr:rowOff>
    </xdr:from>
    <xdr:to>
      <xdr:col>14</xdr:col>
      <xdr:colOff>333375</xdr:colOff>
      <xdr:row>9</xdr:row>
      <xdr:rowOff>495300</xdr:rowOff>
    </xdr:to>
    <xdr:sp macro="" textlink="">
      <xdr:nvSpPr>
        <xdr:cNvPr id="2604" name="Oval 708"/>
        <xdr:cNvSpPr>
          <a:spLocks noChangeArrowheads="1"/>
        </xdr:cNvSpPr>
      </xdr:nvSpPr>
      <xdr:spPr bwMode="auto">
        <a:xfrm>
          <a:off x="7105650" y="5353050"/>
          <a:ext cx="0" cy="171450"/>
        </a:xfrm>
        <a:prstGeom prst="ellipse">
          <a:avLst/>
        </a:prstGeom>
        <a:solidFill>
          <a:srgbClr val="66FF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200025</xdr:colOff>
      <xdr:row>22</xdr:row>
      <xdr:rowOff>114300</xdr:rowOff>
    </xdr:from>
    <xdr:to>
      <xdr:col>14</xdr:col>
      <xdr:colOff>352425</xdr:colOff>
      <xdr:row>22</xdr:row>
      <xdr:rowOff>285750</xdr:rowOff>
    </xdr:to>
    <xdr:sp macro="" textlink="">
      <xdr:nvSpPr>
        <xdr:cNvPr id="2605" name="Oval 708"/>
        <xdr:cNvSpPr>
          <a:spLocks noChangeArrowheads="1"/>
        </xdr:cNvSpPr>
      </xdr:nvSpPr>
      <xdr:spPr bwMode="auto">
        <a:xfrm>
          <a:off x="7105650" y="17259300"/>
          <a:ext cx="0" cy="171450"/>
        </a:xfrm>
        <a:prstGeom prst="ellipse">
          <a:avLst/>
        </a:prstGeom>
        <a:solidFill>
          <a:srgbClr val="FF99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161925</xdr:colOff>
      <xdr:row>45</xdr:row>
      <xdr:rowOff>95250</xdr:rowOff>
    </xdr:from>
    <xdr:to>
      <xdr:col>14</xdr:col>
      <xdr:colOff>409575</xdr:colOff>
      <xdr:row>45</xdr:row>
      <xdr:rowOff>361950</xdr:rowOff>
    </xdr:to>
    <xdr:sp macro="" textlink="">
      <xdr:nvSpPr>
        <xdr:cNvPr id="2606" name="Oval 708"/>
        <xdr:cNvSpPr>
          <a:spLocks noChangeArrowheads="1"/>
        </xdr:cNvSpPr>
      </xdr:nvSpPr>
      <xdr:spPr bwMode="auto">
        <a:xfrm>
          <a:off x="7105650" y="30965775"/>
          <a:ext cx="0" cy="266700"/>
        </a:xfrm>
        <a:prstGeom prst="ellipse">
          <a:avLst/>
        </a:prstGeom>
        <a:solidFill>
          <a:srgbClr val="66FF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228600</xdr:colOff>
      <xdr:row>45</xdr:row>
      <xdr:rowOff>295275</xdr:rowOff>
    </xdr:from>
    <xdr:to>
      <xdr:col>18</xdr:col>
      <xdr:colOff>476250</xdr:colOff>
      <xdr:row>45</xdr:row>
      <xdr:rowOff>561975</xdr:rowOff>
    </xdr:to>
    <xdr:sp macro="" textlink="">
      <xdr:nvSpPr>
        <xdr:cNvPr id="2607" name="Oval 708"/>
        <xdr:cNvSpPr>
          <a:spLocks noChangeArrowheads="1"/>
        </xdr:cNvSpPr>
      </xdr:nvSpPr>
      <xdr:spPr bwMode="auto">
        <a:xfrm>
          <a:off x="9058275" y="31165800"/>
          <a:ext cx="247650" cy="266700"/>
        </a:xfrm>
        <a:prstGeom prst="ellipse">
          <a:avLst/>
        </a:prstGeom>
        <a:solidFill>
          <a:srgbClr val="66FF3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171450</xdr:colOff>
      <xdr:row>45</xdr:row>
      <xdr:rowOff>276225</xdr:rowOff>
    </xdr:from>
    <xdr:to>
      <xdr:col>16</xdr:col>
      <xdr:colOff>409575</xdr:colOff>
      <xdr:row>45</xdr:row>
      <xdr:rowOff>552450</xdr:rowOff>
    </xdr:to>
    <xdr:sp macro="" textlink="">
      <xdr:nvSpPr>
        <xdr:cNvPr id="2608" name="Oval 708"/>
        <xdr:cNvSpPr>
          <a:spLocks noChangeArrowheads="1"/>
        </xdr:cNvSpPr>
      </xdr:nvSpPr>
      <xdr:spPr bwMode="auto">
        <a:xfrm>
          <a:off x="7829550" y="31146750"/>
          <a:ext cx="238125" cy="276225"/>
        </a:xfrm>
        <a:prstGeom prst="ellipse">
          <a:avLst/>
        </a:prstGeom>
        <a:solidFill>
          <a:srgbClr val="CCFF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209550</xdr:colOff>
      <xdr:row>20</xdr:row>
      <xdr:rowOff>95250</xdr:rowOff>
    </xdr:from>
    <xdr:to>
      <xdr:col>11</xdr:col>
      <xdr:colOff>361950</xdr:colOff>
      <xdr:row>20</xdr:row>
      <xdr:rowOff>266700</xdr:rowOff>
    </xdr:to>
    <xdr:sp macro="" textlink="">
      <xdr:nvSpPr>
        <xdr:cNvPr id="2609" name="Oval 708"/>
        <xdr:cNvSpPr>
          <a:spLocks noChangeArrowheads="1"/>
        </xdr:cNvSpPr>
      </xdr:nvSpPr>
      <xdr:spPr bwMode="auto">
        <a:xfrm>
          <a:off x="7105650" y="15401925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209550</xdr:colOff>
      <xdr:row>20</xdr:row>
      <xdr:rowOff>95250</xdr:rowOff>
    </xdr:from>
    <xdr:to>
      <xdr:col>14</xdr:col>
      <xdr:colOff>361950</xdr:colOff>
      <xdr:row>20</xdr:row>
      <xdr:rowOff>266700</xdr:rowOff>
    </xdr:to>
    <xdr:sp macro="" textlink="">
      <xdr:nvSpPr>
        <xdr:cNvPr id="2610" name="Oval 708"/>
        <xdr:cNvSpPr>
          <a:spLocks noChangeArrowheads="1"/>
        </xdr:cNvSpPr>
      </xdr:nvSpPr>
      <xdr:spPr bwMode="auto">
        <a:xfrm>
          <a:off x="7105650" y="15401925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209550</xdr:colOff>
      <xdr:row>24</xdr:row>
      <xdr:rowOff>114300</xdr:rowOff>
    </xdr:from>
    <xdr:to>
      <xdr:col>11</xdr:col>
      <xdr:colOff>361950</xdr:colOff>
      <xdr:row>24</xdr:row>
      <xdr:rowOff>285750</xdr:rowOff>
    </xdr:to>
    <xdr:sp macro="" textlink="">
      <xdr:nvSpPr>
        <xdr:cNvPr id="2611" name="Oval 708"/>
        <xdr:cNvSpPr>
          <a:spLocks noChangeArrowheads="1"/>
        </xdr:cNvSpPr>
      </xdr:nvSpPr>
      <xdr:spPr bwMode="auto">
        <a:xfrm>
          <a:off x="7105650" y="1895475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200025</xdr:colOff>
      <xdr:row>24</xdr:row>
      <xdr:rowOff>114300</xdr:rowOff>
    </xdr:from>
    <xdr:to>
      <xdr:col>14</xdr:col>
      <xdr:colOff>352425</xdr:colOff>
      <xdr:row>24</xdr:row>
      <xdr:rowOff>285750</xdr:rowOff>
    </xdr:to>
    <xdr:sp macro="" textlink="">
      <xdr:nvSpPr>
        <xdr:cNvPr id="2612" name="Oval 708"/>
        <xdr:cNvSpPr>
          <a:spLocks noChangeArrowheads="1"/>
        </xdr:cNvSpPr>
      </xdr:nvSpPr>
      <xdr:spPr bwMode="auto">
        <a:xfrm>
          <a:off x="7105650" y="18954750"/>
          <a:ext cx="0" cy="171450"/>
        </a:xfrm>
        <a:prstGeom prst="ellipse">
          <a:avLst/>
        </a:prstGeom>
        <a:solidFill>
          <a:srgbClr val="FF99CC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34</xdr:row>
      <xdr:rowOff>114300</xdr:rowOff>
    </xdr:from>
    <xdr:to>
      <xdr:col>11</xdr:col>
      <xdr:colOff>342900</xdr:colOff>
      <xdr:row>34</xdr:row>
      <xdr:rowOff>285750</xdr:rowOff>
    </xdr:to>
    <xdr:sp macro="" textlink="">
      <xdr:nvSpPr>
        <xdr:cNvPr id="2613" name="Oval 708"/>
        <xdr:cNvSpPr>
          <a:spLocks noChangeArrowheads="1"/>
        </xdr:cNvSpPr>
      </xdr:nvSpPr>
      <xdr:spPr bwMode="auto">
        <a:xfrm>
          <a:off x="7105650" y="2491740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190500</xdr:colOff>
      <xdr:row>34</xdr:row>
      <xdr:rowOff>114300</xdr:rowOff>
    </xdr:from>
    <xdr:to>
      <xdr:col>14</xdr:col>
      <xdr:colOff>342900</xdr:colOff>
      <xdr:row>34</xdr:row>
      <xdr:rowOff>285750</xdr:rowOff>
    </xdr:to>
    <xdr:sp macro="" textlink="">
      <xdr:nvSpPr>
        <xdr:cNvPr id="2614" name="Oval 708"/>
        <xdr:cNvSpPr>
          <a:spLocks noChangeArrowheads="1"/>
        </xdr:cNvSpPr>
      </xdr:nvSpPr>
      <xdr:spPr bwMode="auto">
        <a:xfrm>
          <a:off x="7105650" y="2491740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34</xdr:row>
      <xdr:rowOff>114300</xdr:rowOff>
    </xdr:from>
    <xdr:to>
      <xdr:col>11</xdr:col>
      <xdr:colOff>342900</xdr:colOff>
      <xdr:row>34</xdr:row>
      <xdr:rowOff>285750</xdr:rowOff>
    </xdr:to>
    <xdr:sp macro="" textlink="">
      <xdr:nvSpPr>
        <xdr:cNvPr id="2615" name="Oval 708"/>
        <xdr:cNvSpPr>
          <a:spLocks noChangeArrowheads="1"/>
        </xdr:cNvSpPr>
      </xdr:nvSpPr>
      <xdr:spPr bwMode="auto">
        <a:xfrm>
          <a:off x="7105650" y="2491740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190500</xdr:colOff>
      <xdr:row>34</xdr:row>
      <xdr:rowOff>114300</xdr:rowOff>
    </xdr:from>
    <xdr:to>
      <xdr:col>14</xdr:col>
      <xdr:colOff>342900</xdr:colOff>
      <xdr:row>34</xdr:row>
      <xdr:rowOff>285750</xdr:rowOff>
    </xdr:to>
    <xdr:sp macro="" textlink="">
      <xdr:nvSpPr>
        <xdr:cNvPr id="2616" name="Oval 708"/>
        <xdr:cNvSpPr>
          <a:spLocks noChangeArrowheads="1"/>
        </xdr:cNvSpPr>
      </xdr:nvSpPr>
      <xdr:spPr bwMode="auto">
        <a:xfrm>
          <a:off x="7105650" y="2491740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31</xdr:row>
      <xdr:rowOff>114300</xdr:rowOff>
    </xdr:from>
    <xdr:to>
      <xdr:col>11</xdr:col>
      <xdr:colOff>342900</xdr:colOff>
      <xdr:row>31</xdr:row>
      <xdr:rowOff>285750</xdr:rowOff>
    </xdr:to>
    <xdr:sp macro="" textlink="">
      <xdr:nvSpPr>
        <xdr:cNvPr id="2617" name="Oval 708"/>
        <xdr:cNvSpPr>
          <a:spLocks noChangeArrowheads="1"/>
        </xdr:cNvSpPr>
      </xdr:nvSpPr>
      <xdr:spPr bwMode="auto">
        <a:xfrm>
          <a:off x="7105650" y="2274570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190500</xdr:colOff>
      <xdr:row>31</xdr:row>
      <xdr:rowOff>114300</xdr:rowOff>
    </xdr:from>
    <xdr:to>
      <xdr:col>14</xdr:col>
      <xdr:colOff>342900</xdr:colOff>
      <xdr:row>31</xdr:row>
      <xdr:rowOff>285750</xdr:rowOff>
    </xdr:to>
    <xdr:sp macro="" textlink="">
      <xdr:nvSpPr>
        <xdr:cNvPr id="2618" name="Oval 708"/>
        <xdr:cNvSpPr>
          <a:spLocks noChangeArrowheads="1"/>
        </xdr:cNvSpPr>
      </xdr:nvSpPr>
      <xdr:spPr bwMode="auto">
        <a:xfrm>
          <a:off x="7105650" y="2274570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32</xdr:row>
      <xdr:rowOff>114300</xdr:rowOff>
    </xdr:from>
    <xdr:to>
      <xdr:col>11</xdr:col>
      <xdr:colOff>342900</xdr:colOff>
      <xdr:row>32</xdr:row>
      <xdr:rowOff>285750</xdr:rowOff>
    </xdr:to>
    <xdr:sp macro="" textlink="">
      <xdr:nvSpPr>
        <xdr:cNvPr id="2619" name="Oval 708"/>
        <xdr:cNvSpPr>
          <a:spLocks noChangeArrowheads="1"/>
        </xdr:cNvSpPr>
      </xdr:nvSpPr>
      <xdr:spPr bwMode="auto">
        <a:xfrm>
          <a:off x="7105650" y="23402925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190500</xdr:colOff>
      <xdr:row>32</xdr:row>
      <xdr:rowOff>114300</xdr:rowOff>
    </xdr:from>
    <xdr:to>
      <xdr:col>14</xdr:col>
      <xdr:colOff>342900</xdr:colOff>
      <xdr:row>32</xdr:row>
      <xdr:rowOff>285750</xdr:rowOff>
    </xdr:to>
    <xdr:sp macro="" textlink="">
      <xdr:nvSpPr>
        <xdr:cNvPr id="2620" name="Oval 708"/>
        <xdr:cNvSpPr>
          <a:spLocks noChangeArrowheads="1"/>
        </xdr:cNvSpPr>
      </xdr:nvSpPr>
      <xdr:spPr bwMode="auto">
        <a:xfrm>
          <a:off x="7105650" y="23402925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33</xdr:row>
      <xdr:rowOff>114300</xdr:rowOff>
    </xdr:from>
    <xdr:to>
      <xdr:col>11</xdr:col>
      <xdr:colOff>342900</xdr:colOff>
      <xdr:row>33</xdr:row>
      <xdr:rowOff>285750</xdr:rowOff>
    </xdr:to>
    <xdr:sp macro="" textlink="">
      <xdr:nvSpPr>
        <xdr:cNvPr id="2621" name="Oval 708"/>
        <xdr:cNvSpPr>
          <a:spLocks noChangeArrowheads="1"/>
        </xdr:cNvSpPr>
      </xdr:nvSpPr>
      <xdr:spPr bwMode="auto">
        <a:xfrm>
          <a:off x="7105650" y="2413635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190500</xdr:colOff>
      <xdr:row>33</xdr:row>
      <xdr:rowOff>114300</xdr:rowOff>
    </xdr:from>
    <xdr:to>
      <xdr:col>14</xdr:col>
      <xdr:colOff>342900</xdr:colOff>
      <xdr:row>33</xdr:row>
      <xdr:rowOff>285750</xdr:rowOff>
    </xdr:to>
    <xdr:sp macro="" textlink="">
      <xdr:nvSpPr>
        <xdr:cNvPr id="2622" name="Oval 708"/>
        <xdr:cNvSpPr>
          <a:spLocks noChangeArrowheads="1"/>
        </xdr:cNvSpPr>
      </xdr:nvSpPr>
      <xdr:spPr bwMode="auto">
        <a:xfrm>
          <a:off x="7105650" y="2413635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26</xdr:row>
      <xdr:rowOff>95250</xdr:rowOff>
    </xdr:from>
    <xdr:to>
      <xdr:col>11</xdr:col>
      <xdr:colOff>342900</xdr:colOff>
      <xdr:row>26</xdr:row>
      <xdr:rowOff>266700</xdr:rowOff>
    </xdr:to>
    <xdr:sp macro="" textlink="">
      <xdr:nvSpPr>
        <xdr:cNvPr id="2623" name="Oval 708"/>
        <xdr:cNvSpPr>
          <a:spLocks noChangeArrowheads="1"/>
        </xdr:cNvSpPr>
      </xdr:nvSpPr>
      <xdr:spPr bwMode="auto">
        <a:xfrm>
          <a:off x="7105650" y="20107275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190500</xdr:colOff>
      <xdr:row>26</xdr:row>
      <xdr:rowOff>95250</xdr:rowOff>
    </xdr:from>
    <xdr:to>
      <xdr:col>14</xdr:col>
      <xdr:colOff>342900</xdr:colOff>
      <xdr:row>26</xdr:row>
      <xdr:rowOff>266700</xdr:rowOff>
    </xdr:to>
    <xdr:sp macro="" textlink="">
      <xdr:nvSpPr>
        <xdr:cNvPr id="2624" name="Oval 708"/>
        <xdr:cNvSpPr>
          <a:spLocks noChangeArrowheads="1"/>
        </xdr:cNvSpPr>
      </xdr:nvSpPr>
      <xdr:spPr bwMode="auto">
        <a:xfrm>
          <a:off x="7105650" y="20107275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35</xdr:row>
      <xdr:rowOff>114300</xdr:rowOff>
    </xdr:from>
    <xdr:to>
      <xdr:col>11</xdr:col>
      <xdr:colOff>342900</xdr:colOff>
      <xdr:row>35</xdr:row>
      <xdr:rowOff>285750</xdr:rowOff>
    </xdr:to>
    <xdr:sp macro="" textlink="">
      <xdr:nvSpPr>
        <xdr:cNvPr id="2625" name="Oval 708"/>
        <xdr:cNvSpPr>
          <a:spLocks noChangeArrowheads="1"/>
        </xdr:cNvSpPr>
      </xdr:nvSpPr>
      <xdr:spPr bwMode="auto">
        <a:xfrm>
          <a:off x="7105650" y="2545080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190500</xdr:colOff>
      <xdr:row>35</xdr:row>
      <xdr:rowOff>114300</xdr:rowOff>
    </xdr:from>
    <xdr:to>
      <xdr:col>14</xdr:col>
      <xdr:colOff>342900</xdr:colOff>
      <xdr:row>35</xdr:row>
      <xdr:rowOff>285750</xdr:rowOff>
    </xdr:to>
    <xdr:sp macro="" textlink="">
      <xdr:nvSpPr>
        <xdr:cNvPr id="2626" name="Oval 708"/>
        <xdr:cNvSpPr>
          <a:spLocks noChangeArrowheads="1"/>
        </xdr:cNvSpPr>
      </xdr:nvSpPr>
      <xdr:spPr bwMode="auto">
        <a:xfrm>
          <a:off x="7105650" y="2545080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37</xdr:row>
      <xdr:rowOff>114300</xdr:rowOff>
    </xdr:from>
    <xdr:to>
      <xdr:col>11</xdr:col>
      <xdr:colOff>342900</xdr:colOff>
      <xdr:row>37</xdr:row>
      <xdr:rowOff>285750</xdr:rowOff>
    </xdr:to>
    <xdr:sp macro="" textlink="">
      <xdr:nvSpPr>
        <xdr:cNvPr id="2627" name="Oval 708"/>
        <xdr:cNvSpPr>
          <a:spLocks noChangeArrowheads="1"/>
        </xdr:cNvSpPr>
      </xdr:nvSpPr>
      <xdr:spPr bwMode="auto">
        <a:xfrm>
          <a:off x="7105650" y="26793825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190500</xdr:colOff>
      <xdr:row>37</xdr:row>
      <xdr:rowOff>114300</xdr:rowOff>
    </xdr:from>
    <xdr:to>
      <xdr:col>14</xdr:col>
      <xdr:colOff>342900</xdr:colOff>
      <xdr:row>37</xdr:row>
      <xdr:rowOff>285750</xdr:rowOff>
    </xdr:to>
    <xdr:sp macro="" textlink="">
      <xdr:nvSpPr>
        <xdr:cNvPr id="2628" name="Oval 708"/>
        <xdr:cNvSpPr>
          <a:spLocks noChangeArrowheads="1"/>
        </xdr:cNvSpPr>
      </xdr:nvSpPr>
      <xdr:spPr bwMode="auto">
        <a:xfrm>
          <a:off x="7105650" y="26793825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36</xdr:row>
      <xdr:rowOff>114300</xdr:rowOff>
    </xdr:from>
    <xdr:to>
      <xdr:col>11</xdr:col>
      <xdr:colOff>342900</xdr:colOff>
      <xdr:row>36</xdr:row>
      <xdr:rowOff>285750</xdr:rowOff>
    </xdr:to>
    <xdr:sp macro="" textlink="">
      <xdr:nvSpPr>
        <xdr:cNvPr id="2629" name="Oval 708"/>
        <xdr:cNvSpPr>
          <a:spLocks noChangeArrowheads="1"/>
        </xdr:cNvSpPr>
      </xdr:nvSpPr>
      <xdr:spPr bwMode="auto">
        <a:xfrm>
          <a:off x="7105650" y="2623185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190500</xdr:colOff>
      <xdr:row>36</xdr:row>
      <xdr:rowOff>114300</xdr:rowOff>
    </xdr:from>
    <xdr:to>
      <xdr:col>14</xdr:col>
      <xdr:colOff>342900</xdr:colOff>
      <xdr:row>36</xdr:row>
      <xdr:rowOff>285750</xdr:rowOff>
    </xdr:to>
    <xdr:sp macro="" textlink="">
      <xdr:nvSpPr>
        <xdr:cNvPr id="2630" name="Oval 708"/>
        <xdr:cNvSpPr>
          <a:spLocks noChangeArrowheads="1"/>
        </xdr:cNvSpPr>
      </xdr:nvSpPr>
      <xdr:spPr bwMode="auto">
        <a:xfrm>
          <a:off x="7105650" y="26231850"/>
          <a:ext cx="0" cy="1714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200025</xdr:colOff>
      <xdr:row>42</xdr:row>
      <xdr:rowOff>742950</xdr:rowOff>
    </xdr:from>
    <xdr:to>
      <xdr:col>11</xdr:col>
      <xdr:colOff>352425</xdr:colOff>
      <xdr:row>42</xdr:row>
      <xdr:rowOff>914400</xdr:rowOff>
    </xdr:to>
    <xdr:sp macro="" textlink="">
      <xdr:nvSpPr>
        <xdr:cNvPr id="2631" name="Oval 708"/>
        <xdr:cNvSpPr>
          <a:spLocks noChangeArrowheads="1"/>
        </xdr:cNvSpPr>
      </xdr:nvSpPr>
      <xdr:spPr bwMode="auto">
        <a:xfrm>
          <a:off x="7105650" y="30022800"/>
          <a:ext cx="0" cy="190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200025</xdr:colOff>
      <xdr:row>42</xdr:row>
      <xdr:rowOff>742950</xdr:rowOff>
    </xdr:from>
    <xdr:to>
      <xdr:col>14</xdr:col>
      <xdr:colOff>352425</xdr:colOff>
      <xdr:row>42</xdr:row>
      <xdr:rowOff>914400</xdr:rowOff>
    </xdr:to>
    <xdr:sp macro="" textlink="">
      <xdr:nvSpPr>
        <xdr:cNvPr id="2632" name="Oval 708"/>
        <xdr:cNvSpPr>
          <a:spLocks noChangeArrowheads="1"/>
        </xdr:cNvSpPr>
      </xdr:nvSpPr>
      <xdr:spPr bwMode="auto">
        <a:xfrm>
          <a:off x="7105650" y="30022800"/>
          <a:ext cx="0" cy="190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BreakPreview" zoomScale="85" zoomScaleSheetLayoutView="85" workbookViewId="0">
      <pane ySplit="4" topLeftCell="A23" activePane="bottomLeft" state="frozen"/>
      <selection pane="bottomLeft" activeCell="T27" sqref="T27"/>
    </sheetView>
  </sheetViews>
  <sheetFormatPr defaultRowHeight="15"/>
  <cols>
    <col min="1" max="1" width="7.375" style="1" customWidth="1"/>
    <col min="2" max="2" width="37.25" style="2" customWidth="1"/>
    <col min="3" max="3" width="9.125" style="4" customWidth="1"/>
    <col min="4" max="4" width="9.75" style="4" customWidth="1"/>
    <col min="5" max="5" width="10.625" style="4" customWidth="1"/>
    <col min="6" max="6" width="9" style="5" customWidth="1"/>
    <col min="7" max="7" width="8.625" style="7" customWidth="1"/>
    <col min="8" max="8" width="11.375" style="8" bestFit="1" customWidth="1"/>
    <col min="9" max="9" width="8.75" style="5" customWidth="1"/>
    <col min="10" max="10" width="8" style="5" hidden="1" customWidth="1"/>
    <col min="11" max="11" width="8.75" style="9" hidden="1" customWidth="1"/>
    <col min="12" max="12" width="7.625" style="5" hidden="1" customWidth="1"/>
    <col min="13" max="13" width="8" style="4" hidden="1" customWidth="1"/>
    <col min="14" max="14" width="8.375" style="4" hidden="1" customWidth="1"/>
    <col min="15" max="15" width="8.25" style="4" hidden="1" customWidth="1"/>
    <col min="16" max="16" width="9.25" style="4" customWidth="1"/>
    <col min="17" max="17" width="10.375" style="4" customWidth="1"/>
    <col min="18" max="18" width="9.625" style="4" customWidth="1"/>
    <col min="19" max="19" width="9.375" style="4" customWidth="1"/>
    <col min="20" max="20" width="9.75" style="4" customWidth="1"/>
    <col min="21" max="21" width="9" style="4" customWidth="1"/>
  </cols>
  <sheetData>
    <row r="1" spans="1:21" ht="37.5" customHeight="1">
      <c r="A1" s="142" t="s">
        <v>166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29.25" customHeight="1">
      <c r="A2" s="135" t="s">
        <v>1</v>
      </c>
      <c r="B2" s="136" t="s">
        <v>2</v>
      </c>
      <c r="C2" s="135" t="s">
        <v>3</v>
      </c>
      <c r="D2" s="135"/>
      <c r="E2" s="135" t="s">
        <v>4</v>
      </c>
      <c r="F2" s="135" t="s">
        <v>5</v>
      </c>
      <c r="G2" s="133" t="s">
        <v>63</v>
      </c>
      <c r="H2" s="133"/>
      <c r="I2" s="133"/>
      <c r="J2" s="133" t="s">
        <v>43</v>
      </c>
      <c r="K2" s="133"/>
      <c r="L2" s="133"/>
      <c r="M2" s="133" t="s">
        <v>50</v>
      </c>
      <c r="N2" s="133"/>
      <c r="O2" s="133"/>
      <c r="P2" s="133" t="s">
        <v>189</v>
      </c>
      <c r="Q2" s="133"/>
      <c r="R2" s="133"/>
      <c r="S2" s="133" t="s">
        <v>64</v>
      </c>
      <c r="T2" s="133"/>
      <c r="U2" s="133"/>
    </row>
    <row r="3" spans="1:21" ht="22.5" customHeight="1">
      <c r="A3" s="135"/>
      <c r="B3" s="136"/>
      <c r="C3" s="135"/>
      <c r="D3" s="135"/>
      <c r="E3" s="135"/>
      <c r="F3" s="135"/>
      <c r="G3" s="134" t="s">
        <v>6</v>
      </c>
      <c r="H3" s="135" t="s">
        <v>7</v>
      </c>
      <c r="I3" s="135"/>
      <c r="J3" s="136" t="s">
        <v>6</v>
      </c>
      <c r="K3" s="135" t="s">
        <v>7</v>
      </c>
      <c r="L3" s="135"/>
      <c r="M3" s="136" t="s">
        <v>6</v>
      </c>
      <c r="N3" s="135" t="s">
        <v>7</v>
      </c>
      <c r="O3" s="135"/>
      <c r="P3" s="136" t="s">
        <v>6</v>
      </c>
      <c r="Q3" s="135" t="s">
        <v>7</v>
      </c>
      <c r="R3" s="135"/>
      <c r="S3" s="136" t="s">
        <v>6</v>
      </c>
      <c r="T3" s="135" t="s">
        <v>7</v>
      </c>
      <c r="U3" s="135"/>
    </row>
    <row r="4" spans="1:21" ht="35.25" customHeight="1">
      <c r="A4" s="135"/>
      <c r="B4" s="136"/>
      <c r="C4" s="115" t="s">
        <v>65</v>
      </c>
      <c r="D4" s="121" t="s">
        <v>144</v>
      </c>
      <c r="E4" s="115" t="s">
        <v>158</v>
      </c>
      <c r="F4" s="107" t="s">
        <v>9</v>
      </c>
      <c r="G4" s="134"/>
      <c r="H4" s="135"/>
      <c r="I4" s="135"/>
      <c r="J4" s="136"/>
      <c r="K4" s="135"/>
      <c r="L4" s="135"/>
      <c r="M4" s="136"/>
      <c r="N4" s="135"/>
      <c r="O4" s="135"/>
      <c r="P4" s="136"/>
      <c r="Q4" s="135"/>
      <c r="R4" s="135"/>
      <c r="S4" s="136"/>
      <c r="T4" s="135"/>
      <c r="U4" s="135"/>
    </row>
    <row r="5" spans="1:21" s="3" customFormat="1" ht="29.25" customHeight="1">
      <c r="A5" s="143" t="s">
        <v>157</v>
      </c>
      <c r="B5" s="143"/>
      <c r="C5" s="143"/>
      <c r="D5" s="143"/>
      <c r="E5" s="143"/>
      <c r="F5" s="19">
        <f>+F6+F14</f>
        <v>75</v>
      </c>
      <c r="G5" s="20"/>
      <c r="H5" s="21">
        <f>I5/F5</f>
        <v>1.3836933333333334</v>
      </c>
      <c r="I5" s="22">
        <f>I6+I14</f>
        <v>103.777</v>
      </c>
      <c r="J5" s="20"/>
      <c r="K5" s="21"/>
      <c r="L5" s="22"/>
      <c r="M5" s="20"/>
      <c r="N5" s="21"/>
      <c r="O5" s="22"/>
      <c r="P5" s="20"/>
      <c r="Q5" s="21">
        <f>R5/F5</f>
        <v>2.4090666666666669</v>
      </c>
      <c r="R5" s="22">
        <f>R6+R14</f>
        <v>180.68</v>
      </c>
      <c r="S5" s="20"/>
      <c r="T5" s="21">
        <f>U5/F5</f>
        <v>4.766213333333333</v>
      </c>
      <c r="U5" s="22">
        <f>U6+U14</f>
        <v>357.46599999999995</v>
      </c>
    </row>
    <row r="6" spans="1:21" s="3" customFormat="1" ht="35.25" customHeight="1">
      <c r="A6" s="144" t="s">
        <v>174</v>
      </c>
      <c r="B6" s="144"/>
      <c r="C6" s="144"/>
      <c r="D6" s="144"/>
      <c r="E6" s="144"/>
      <c r="F6" s="25">
        <f>+F7</f>
        <v>65</v>
      </c>
      <c r="G6" s="26"/>
      <c r="H6" s="108">
        <f>+H7</f>
        <v>1.1349</v>
      </c>
      <c r="I6" s="28">
        <f>($F8*H8)+($F9*H9)+($F10*H10)+($F11*H11)+($F12*H12)+($F13*H13)</f>
        <v>73.777000000000001</v>
      </c>
      <c r="J6" s="26"/>
      <c r="K6" s="108"/>
      <c r="L6" s="28"/>
      <c r="M6" s="26"/>
      <c r="N6" s="108"/>
      <c r="O6" s="28"/>
      <c r="P6" s="123"/>
      <c r="Q6" s="124">
        <f>R6/F6</f>
        <v>2.2566153846153849</v>
      </c>
      <c r="R6" s="28">
        <f>($F8*Q8)+($F9*Q9)+($F10*Q10)+($F11*Q11)+($F12*Q12)+($F13*Q13)</f>
        <v>146.68</v>
      </c>
      <c r="S6" s="26"/>
      <c r="T6" s="124">
        <f>U6/F6</f>
        <v>4.813184615384615</v>
      </c>
      <c r="U6" s="28">
        <f>($F8*T8)+($F9*T9)+($F10*T10)+($F11*T11)+($F12*T12)+($F13*T13)</f>
        <v>312.85699999999997</v>
      </c>
    </row>
    <row r="7" spans="1:21" ht="144.75" customHeight="1">
      <c r="A7" s="40">
        <v>1</v>
      </c>
      <c r="B7" s="38" t="s">
        <v>159</v>
      </c>
      <c r="C7" s="58">
        <v>4.8090000000000002</v>
      </c>
      <c r="D7" s="58">
        <v>4.3594999999999997</v>
      </c>
      <c r="E7" s="40" t="s">
        <v>143</v>
      </c>
      <c r="F7" s="40">
        <f>+F8+F9+F10+F11+F12+F13</f>
        <v>65</v>
      </c>
      <c r="G7" s="40" t="s">
        <v>39</v>
      </c>
      <c r="H7" s="41">
        <v>1.1349</v>
      </c>
      <c r="I7" s="40"/>
      <c r="J7" s="40" t="s">
        <v>39</v>
      </c>
      <c r="K7" s="41">
        <v>1</v>
      </c>
      <c r="L7" s="40"/>
      <c r="M7" s="40" t="s">
        <v>39</v>
      </c>
      <c r="N7" s="41">
        <v>1.4</v>
      </c>
      <c r="O7" s="40"/>
      <c r="P7" s="40" t="s">
        <v>61</v>
      </c>
      <c r="Q7" s="41">
        <v>2.2566000000000002</v>
      </c>
      <c r="R7" s="40"/>
      <c r="S7" s="40" t="s">
        <v>18</v>
      </c>
      <c r="T7" s="41">
        <v>4.8132000000000001</v>
      </c>
      <c r="U7" s="40"/>
    </row>
    <row r="8" spans="1:21" ht="65.45" customHeight="1">
      <c r="A8" s="62">
        <v>1.1000000000000001</v>
      </c>
      <c r="B8" s="100" t="s">
        <v>167</v>
      </c>
      <c r="C8" s="106">
        <v>268</v>
      </c>
      <c r="D8" s="106">
        <v>214</v>
      </c>
      <c r="E8" s="62" t="s">
        <v>175</v>
      </c>
      <c r="F8" s="62">
        <v>15</v>
      </c>
      <c r="G8" s="62" t="s">
        <v>176</v>
      </c>
      <c r="H8" s="102">
        <v>1</v>
      </c>
      <c r="I8" s="62"/>
      <c r="J8" s="62" t="s">
        <v>39</v>
      </c>
      <c r="K8" s="64">
        <v>1</v>
      </c>
      <c r="L8" s="97"/>
      <c r="M8" s="62" t="s">
        <v>39</v>
      </c>
      <c r="N8" s="64">
        <v>1.4</v>
      </c>
      <c r="O8" s="97"/>
      <c r="P8" s="62" t="s">
        <v>175</v>
      </c>
      <c r="Q8" s="102">
        <v>3</v>
      </c>
      <c r="R8" s="62"/>
      <c r="S8" s="62" t="s">
        <v>193</v>
      </c>
      <c r="T8" s="102">
        <v>5</v>
      </c>
      <c r="U8" s="62"/>
    </row>
    <row r="9" spans="1:21" s="4" customFormat="1" ht="85.5" customHeight="1">
      <c r="A9" s="62">
        <v>1.2</v>
      </c>
      <c r="B9" s="100" t="s">
        <v>168</v>
      </c>
      <c r="C9" s="106" t="s">
        <v>19</v>
      </c>
      <c r="D9" s="106" t="s">
        <v>19</v>
      </c>
      <c r="E9" s="62" t="s">
        <v>143</v>
      </c>
      <c r="F9" s="62">
        <v>10</v>
      </c>
      <c r="G9" s="62" t="s">
        <v>39</v>
      </c>
      <c r="H9" s="102">
        <v>1</v>
      </c>
      <c r="I9" s="62"/>
      <c r="J9" s="62"/>
      <c r="K9" s="64"/>
      <c r="L9" s="62"/>
      <c r="M9" s="62"/>
      <c r="N9" s="64"/>
      <c r="O9" s="62"/>
      <c r="P9" s="62" t="s">
        <v>143</v>
      </c>
      <c r="Q9" s="102">
        <v>3</v>
      </c>
      <c r="R9" s="62"/>
      <c r="S9" s="62" t="s">
        <v>18</v>
      </c>
      <c r="T9" s="102">
        <v>5</v>
      </c>
      <c r="U9" s="62"/>
    </row>
    <row r="10" spans="1:21" s="4" customFormat="1" ht="98.25" customHeight="1">
      <c r="A10" s="62">
        <v>1.3</v>
      </c>
      <c r="B10" s="100" t="s">
        <v>169</v>
      </c>
      <c r="C10" s="106" t="s">
        <v>19</v>
      </c>
      <c r="D10" s="106">
        <v>53</v>
      </c>
      <c r="E10" s="62" t="s">
        <v>179</v>
      </c>
      <c r="F10" s="62">
        <v>10</v>
      </c>
      <c r="G10" s="63" t="s">
        <v>39</v>
      </c>
      <c r="H10" s="102">
        <v>1</v>
      </c>
      <c r="I10" s="62"/>
      <c r="J10" s="62"/>
      <c r="K10" s="64"/>
      <c r="L10" s="62"/>
      <c r="M10" s="62"/>
      <c r="N10" s="64"/>
      <c r="O10" s="62"/>
      <c r="P10" s="62" t="s">
        <v>39</v>
      </c>
      <c r="Q10" s="102">
        <v>1</v>
      </c>
      <c r="R10" s="62"/>
      <c r="S10" s="62" t="s">
        <v>18</v>
      </c>
      <c r="T10" s="102">
        <v>5</v>
      </c>
      <c r="U10" s="62"/>
    </row>
    <row r="11" spans="1:21" s="4" customFormat="1" ht="96" customHeight="1">
      <c r="A11" s="101">
        <v>1.4</v>
      </c>
      <c r="B11" s="117" t="s">
        <v>170</v>
      </c>
      <c r="C11" s="106" t="s">
        <v>185</v>
      </c>
      <c r="D11" s="106" t="s">
        <v>186</v>
      </c>
      <c r="E11" s="106" t="s">
        <v>187</v>
      </c>
      <c r="F11" s="101">
        <v>10</v>
      </c>
      <c r="G11" s="103" t="s">
        <v>39</v>
      </c>
      <c r="H11" s="102">
        <v>1</v>
      </c>
      <c r="I11" s="62"/>
      <c r="J11" s="62"/>
      <c r="K11" s="64"/>
      <c r="L11" s="62"/>
      <c r="M11" s="62"/>
      <c r="N11" s="64"/>
      <c r="O11" s="62"/>
      <c r="P11" s="62" t="s">
        <v>39</v>
      </c>
      <c r="Q11" s="102">
        <v>1</v>
      </c>
      <c r="R11" s="62"/>
      <c r="S11" s="62" t="s">
        <v>18</v>
      </c>
      <c r="T11" s="102">
        <v>5</v>
      </c>
      <c r="U11" s="62"/>
    </row>
    <row r="12" spans="1:21" s="4" customFormat="1" ht="85.5" customHeight="1">
      <c r="A12" s="101">
        <v>1.5</v>
      </c>
      <c r="B12" s="117" t="s">
        <v>171</v>
      </c>
      <c r="C12" s="106">
        <v>362</v>
      </c>
      <c r="D12" s="106">
        <v>336</v>
      </c>
      <c r="E12" s="101" t="s">
        <v>180</v>
      </c>
      <c r="F12" s="101">
        <v>10</v>
      </c>
      <c r="G12" s="103" t="s">
        <v>39</v>
      </c>
      <c r="H12" s="102">
        <v>1</v>
      </c>
      <c r="I12" s="62"/>
      <c r="J12" s="62"/>
      <c r="K12" s="64"/>
      <c r="L12" s="62"/>
      <c r="M12" s="62"/>
      <c r="N12" s="64"/>
      <c r="O12" s="62"/>
      <c r="P12" s="62" t="s">
        <v>39</v>
      </c>
      <c r="Q12" s="102">
        <v>1</v>
      </c>
      <c r="R12" s="62"/>
      <c r="S12" s="62" t="s">
        <v>156</v>
      </c>
      <c r="T12" s="102">
        <v>3.7856999999999998</v>
      </c>
      <c r="U12" s="62"/>
    </row>
    <row r="13" spans="1:21" s="4" customFormat="1" ht="65.45" customHeight="1">
      <c r="A13" s="62">
        <v>1.6</v>
      </c>
      <c r="B13" s="100" t="s">
        <v>172</v>
      </c>
      <c r="C13" s="98" t="s">
        <v>19</v>
      </c>
      <c r="D13" s="98" t="s">
        <v>19</v>
      </c>
      <c r="E13" s="62" t="s">
        <v>143</v>
      </c>
      <c r="F13" s="62">
        <v>10</v>
      </c>
      <c r="G13" s="103" t="s">
        <v>177</v>
      </c>
      <c r="H13" s="102">
        <v>1.8776999999999999</v>
      </c>
      <c r="I13" s="62"/>
      <c r="J13" s="62"/>
      <c r="K13" s="64"/>
      <c r="L13" s="62"/>
      <c r="M13" s="62"/>
      <c r="N13" s="64"/>
      <c r="O13" s="62"/>
      <c r="P13" s="62" t="s">
        <v>190</v>
      </c>
      <c r="Q13" s="102">
        <v>4.1680000000000001</v>
      </c>
      <c r="R13" s="62"/>
      <c r="S13" s="62" t="s">
        <v>18</v>
      </c>
      <c r="T13" s="102">
        <v>5</v>
      </c>
      <c r="U13" s="62"/>
    </row>
    <row r="14" spans="1:21" s="10" customFormat="1" ht="34.5" customHeight="1">
      <c r="A14" s="139" t="s">
        <v>173</v>
      </c>
      <c r="B14" s="140"/>
      <c r="C14" s="140"/>
      <c r="D14" s="140"/>
      <c r="E14" s="141"/>
      <c r="F14" s="116">
        <v>10</v>
      </c>
      <c r="G14" s="116"/>
      <c r="H14" s="27">
        <f>I14/F14</f>
        <v>3</v>
      </c>
      <c r="I14" s="34">
        <f>($F15*H15)</f>
        <v>30</v>
      </c>
      <c r="J14" s="116"/>
      <c r="K14" s="116"/>
      <c r="L14" s="116"/>
      <c r="M14" s="116"/>
      <c r="N14" s="116"/>
      <c r="O14" s="116"/>
      <c r="P14" s="116"/>
      <c r="Q14" s="27">
        <f>R14/F14</f>
        <v>3.4</v>
      </c>
      <c r="R14" s="34">
        <f>($F15*Q15)</f>
        <v>34</v>
      </c>
      <c r="S14" s="116"/>
      <c r="T14" s="27">
        <f>U14/F14</f>
        <v>4.4608999999999996</v>
      </c>
      <c r="U14" s="34">
        <f>($F15*T15)</f>
        <v>44.608999999999995</v>
      </c>
    </row>
    <row r="15" spans="1:21" ht="45" customHeight="1">
      <c r="A15" s="40">
        <v>2</v>
      </c>
      <c r="B15" s="60" t="s">
        <v>145</v>
      </c>
      <c r="C15" s="40" t="s">
        <v>19</v>
      </c>
      <c r="D15" s="40" t="s">
        <v>18</v>
      </c>
      <c r="E15" s="40" t="s">
        <v>143</v>
      </c>
      <c r="F15" s="40">
        <v>10</v>
      </c>
      <c r="G15" s="119" t="s">
        <v>143</v>
      </c>
      <c r="H15" s="120">
        <v>3</v>
      </c>
      <c r="I15" s="119"/>
      <c r="J15" s="119"/>
      <c r="K15" s="119"/>
      <c r="L15" s="119"/>
      <c r="M15" s="119"/>
      <c r="N15" s="119"/>
      <c r="O15" s="119"/>
      <c r="P15" s="119" t="s">
        <v>143</v>
      </c>
      <c r="Q15" s="126">
        <v>3.4</v>
      </c>
      <c r="R15" s="119"/>
      <c r="S15" s="119" t="s">
        <v>156</v>
      </c>
      <c r="T15" s="126">
        <v>4.4608999999999996</v>
      </c>
      <c r="U15" s="40"/>
    </row>
    <row r="16" spans="1:21" s="3" customFormat="1" ht="34.5" customHeight="1">
      <c r="A16" s="143" t="s">
        <v>160</v>
      </c>
      <c r="B16" s="143"/>
      <c r="C16" s="143"/>
      <c r="D16" s="143"/>
      <c r="E16" s="143"/>
      <c r="F16" s="19">
        <f>SUM(F23,F17)</f>
        <v>25</v>
      </c>
      <c r="G16" s="20"/>
      <c r="H16" s="21">
        <f>I16/F16</f>
        <v>2.1068000000000002</v>
      </c>
      <c r="I16" s="22">
        <v>52.67</v>
      </c>
      <c r="J16" s="20"/>
      <c r="K16" s="21"/>
      <c r="L16" s="22"/>
      <c r="M16" s="20"/>
      <c r="N16" s="21"/>
      <c r="O16" s="22"/>
      <c r="P16" s="20"/>
      <c r="Q16" s="21">
        <f>R16/F16</f>
        <v>2.1622620000000001</v>
      </c>
      <c r="R16" s="22">
        <f>R17+R23</f>
        <v>54.056550000000001</v>
      </c>
      <c r="S16" s="20"/>
      <c r="T16" s="21">
        <f>U16/F16</f>
        <v>3.9509220000000003</v>
      </c>
      <c r="U16" s="22">
        <f>U17+U23</f>
        <v>98.773050000000012</v>
      </c>
    </row>
    <row r="17" spans="1:22" s="10" customFormat="1" ht="33.75" customHeight="1">
      <c r="A17" s="109" t="s">
        <v>123</v>
      </c>
      <c r="B17" s="109"/>
      <c r="C17" s="109"/>
      <c r="D17" s="109"/>
      <c r="E17" s="109"/>
      <c r="F17" s="25">
        <f>+F18+F21+F22</f>
        <v>15</v>
      </c>
      <c r="G17" s="26"/>
      <c r="H17" s="108">
        <f>I17/F17</f>
        <v>1.8888333333333334</v>
      </c>
      <c r="I17" s="28">
        <f>($F19*H19)+($F20*H20)+($F21*H21)+($F22*H22)</f>
        <v>28.3325</v>
      </c>
      <c r="J17" s="26"/>
      <c r="K17" s="108"/>
      <c r="L17" s="28"/>
      <c r="M17" s="26"/>
      <c r="N17" s="108"/>
      <c r="O17" s="28"/>
      <c r="P17" s="26"/>
      <c r="Q17" s="108">
        <f>R17/F17</f>
        <v>2.0482499999999999</v>
      </c>
      <c r="R17" s="28">
        <f>($F19*Q19)+($F20*Q20)+($F21*Q21)+($F22*Q22)</f>
        <v>30.723749999999999</v>
      </c>
      <c r="S17" s="26"/>
      <c r="T17" s="108">
        <f>U17/F17</f>
        <v>3.629316666666667</v>
      </c>
      <c r="U17" s="28">
        <f>($F19*T19)+($F20*T20)+($F21*T21)+($F22*T22)</f>
        <v>54.439750000000004</v>
      </c>
    </row>
    <row r="18" spans="1:22" ht="65.45" customHeight="1">
      <c r="A18" s="40">
        <v>3</v>
      </c>
      <c r="B18" s="60" t="s">
        <v>146</v>
      </c>
      <c r="C18" s="40"/>
      <c r="D18" s="40"/>
      <c r="E18" s="40"/>
      <c r="F18" s="40">
        <f>+F19+F20</f>
        <v>5</v>
      </c>
      <c r="G18" s="50" t="s">
        <v>39</v>
      </c>
      <c r="H18" s="41">
        <v>1</v>
      </c>
      <c r="I18" s="40"/>
      <c r="J18" s="50" t="s">
        <v>37</v>
      </c>
      <c r="K18" s="41">
        <v>1</v>
      </c>
      <c r="L18" s="40"/>
      <c r="M18" s="50" t="s">
        <v>37</v>
      </c>
      <c r="N18" s="41">
        <v>1</v>
      </c>
      <c r="O18" s="40"/>
      <c r="P18" s="50" t="s">
        <v>39</v>
      </c>
      <c r="Q18" s="41">
        <v>1.478</v>
      </c>
      <c r="R18" s="40"/>
      <c r="S18" s="50" t="s">
        <v>61</v>
      </c>
      <c r="T18" s="41">
        <v>2.3879999999999999</v>
      </c>
      <c r="U18" s="40"/>
    </row>
    <row r="19" spans="1:22" ht="65.45" customHeight="1">
      <c r="A19" s="101">
        <v>3.1</v>
      </c>
      <c r="B19" s="100" t="s">
        <v>109</v>
      </c>
      <c r="C19" s="122" t="s">
        <v>155</v>
      </c>
      <c r="D19" s="122" t="s">
        <v>161</v>
      </c>
      <c r="E19" s="103" t="s">
        <v>163</v>
      </c>
      <c r="F19" s="101">
        <v>2.5</v>
      </c>
      <c r="G19" s="103" t="s">
        <v>188</v>
      </c>
      <c r="H19" s="102">
        <v>1</v>
      </c>
      <c r="I19" s="62"/>
      <c r="J19" s="63"/>
      <c r="K19" s="64"/>
      <c r="L19" s="62"/>
      <c r="M19" s="63"/>
      <c r="N19" s="64"/>
      <c r="O19" s="62"/>
      <c r="P19" s="103" t="s">
        <v>188</v>
      </c>
      <c r="Q19" s="102">
        <v>1</v>
      </c>
      <c r="R19" s="62"/>
      <c r="S19" s="103" t="s">
        <v>61</v>
      </c>
      <c r="T19" s="102">
        <v>2.0823</v>
      </c>
      <c r="U19" s="62"/>
    </row>
    <row r="20" spans="1:22" ht="65.45" customHeight="1">
      <c r="A20" s="101">
        <v>3.2</v>
      </c>
      <c r="B20" s="100" t="s">
        <v>153</v>
      </c>
      <c r="C20" s="122" t="s">
        <v>154</v>
      </c>
      <c r="D20" s="122" t="s">
        <v>162</v>
      </c>
      <c r="E20" s="103" t="s">
        <v>164</v>
      </c>
      <c r="F20" s="101">
        <v>2.5</v>
      </c>
      <c r="G20" s="103" t="s">
        <v>188</v>
      </c>
      <c r="H20" s="102">
        <v>1</v>
      </c>
      <c r="I20" s="62"/>
      <c r="J20" s="63"/>
      <c r="K20" s="64"/>
      <c r="L20" s="62"/>
      <c r="M20" s="63"/>
      <c r="N20" s="64"/>
      <c r="O20" s="62"/>
      <c r="P20" s="103" t="s">
        <v>191</v>
      </c>
      <c r="Q20" s="102">
        <v>1.9564999999999999</v>
      </c>
      <c r="R20" s="62"/>
      <c r="S20" s="103" t="s">
        <v>143</v>
      </c>
      <c r="T20" s="102">
        <v>2.6936</v>
      </c>
      <c r="U20" s="62"/>
    </row>
    <row r="21" spans="1:22" ht="65.45" customHeight="1">
      <c r="A21" s="40">
        <v>4</v>
      </c>
      <c r="B21" s="60" t="s">
        <v>147</v>
      </c>
      <c r="C21" s="127" t="s">
        <v>184</v>
      </c>
      <c r="D21" s="127" t="s">
        <v>183</v>
      </c>
      <c r="E21" s="40" t="s">
        <v>143</v>
      </c>
      <c r="F21" s="40">
        <v>5</v>
      </c>
      <c r="G21" s="125" t="s">
        <v>188</v>
      </c>
      <c r="H21" s="126">
        <v>1</v>
      </c>
      <c r="I21" s="40"/>
      <c r="J21" s="50"/>
      <c r="K21" s="41"/>
      <c r="L21" s="40"/>
      <c r="M21" s="50"/>
      <c r="N21" s="41"/>
      <c r="O21" s="40"/>
      <c r="P21" s="125" t="s">
        <v>188</v>
      </c>
      <c r="Q21" s="126">
        <v>1</v>
      </c>
      <c r="R21" s="40"/>
      <c r="S21" s="50" t="s">
        <v>192</v>
      </c>
      <c r="T21" s="41">
        <v>4</v>
      </c>
      <c r="U21" s="40"/>
    </row>
    <row r="22" spans="1:22" ht="65.45" customHeight="1">
      <c r="A22" s="40">
        <v>5</v>
      </c>
      <c r="B22" s="60" t="s">
        <v>148</v>
      </c>
      <c r="C22" s="127" t="s">
        <v>19</v>
      </c>
      <c r="D22" s="127" t="s">
        <v>182</v>
      </c>
      <c r="E22" s="40" t="s">
        <v>143</v>
      </c>
      <c r="F22" s="40">
        <v>5</v>
      </c>
      <c r="G22" s="50" t="s">
        <v>156</v>
      </c>
      <c r="H22" s="41">
        <v>3.6665000000000001</v>
      </c>
      <c r="I22" s="40"/>
      <c r="J22" s="50"/>
      <c r="K22" s="41"/>
      <c r="L22" s="40"/>
      <c r="M22" s="50"/>
      <c r="N22" s="41"/>
      <c r="O22" s="40"/>
      <c r="P22" s="50" t="s">
        <v>156</v>
      </c>
      <c r="Q22" s="41">
        <v>3.6665000000000001</v>
      </c>
      <c r="R22" s="40"/>
      <c r="S22" s="50" t="s">
        <v>18</v>
      </c>
      <c r="T22" s="41">
        <v>4.5</v>
      </c>
      <c r="U22" s="40"/>
    </row>
    <row r="23" spans="1:22" s="10" customFormat="1" ht="29.25" customHeight="1">
      <c r="A23" s="145" t="s">
        <v>149</v>
      </c>
      <c r="B23" s="145"/>
      <c r="C23" s="145"/>
      <c r="D23" s="145"/>
      <c r="E23" s="145"/>
      <c r="F23" s="25">
        <f>+F24+F27</f>
        <v>10</v>
      </c>
      <c r="G23" s="25"/>
      <c r="H23" s="108">
        <f>I23/F23</f>
        <v>1.59989</v>
      </c>
      <c r="I23" s="28">
        <f>($F25*H25)+($F26*H26)+($F27*H27)</f>
        <v>15.998900000000001</v>
      </c>
      <c r="J23" s="25"/>
      <c r="K23" s="108"/>
      <c r="L23" s="28"/>
      <c r="M23" s="25"/>
      <c r="N23" s="108"/>
      <c r="O23" s="28"/>
      <c r="P23" s="25"/>
      <c r="Q23" s="108">
        <f>R23/F23</f>
        <v>2.3332799999999998</v>
      </c>
      <c r="R23" s="28">
        <f>($F25*Q25)+($F26*Q26)+($F27*Q27)</f>
        <v>23.332799999999999</v>
      </c>
      <c r="S23" s="25"/>
      <c r="T23" s="108">
        <f>U23/F23</f>
        <v>4.4333299999999998</v>
      </c>
      <c r="U23" s="28">
        <f>($F25*T25)+($F26*T26)+($F27*T27)</f>
        <v>44.333300000000001</v>
      </c>
    </row>
    <row r="24" spans="1:22" ht="65.45" customHeight="1">
      <c r="A24" s="40">
        <v>6</v>
      </c>
      <c r="B24" s="60" t="s">
        <v>150</v>
      </c>
      <c r="C24" s="39"/>
      <c r="D24" s="39"/>
      <c r="E24" s="40"/>
      <c r="F24" s="40">
        <f>+F25+F26</f>
        <v>5</v>
      </c>
      <c r="G24" s="50" t="s">
        <v>61</v>
      </c>
      <c r="H24" s="41">
        <v>2.1998000000000002</v>
      </c>
      <c r="I24" s="40"/>
      <c r="J24" s="50" t="s">
        <v>41</v>
      </c>
      <c r="K24" s="41">
        <v>1</v>
      </c>
      <c r="L24" s="40"/>
      <c r="M24" s="50" t="s">
        <v>41</v>
      </c>
      <c r="N24" s="41">
        <v>1</v>
      </c>
      <c r="O24" s="40"/>
      <c r="P24" s="50" t="s">
        <v>156</v>
      </c>
      <c r="Q24" s="41">
        <v>3.6659999999999999</v>
      </c>
      <c r="R24" s="40"/>
      <c r="S24" s="50" t="s">
        <v>18</v>
      </c>
      <c r="T24" s="41">
        <v>4.8666999999999998</v>
      </c>
      <c r="U24" s="40"/>
    </row>
    <row r="25" spans="1:22" ht="65.45" customHeight="1">
      <c r="A25" s="110">
        <v>6.1</v>
      </c>
      <c r="B25" s="104" t="s">
        <v>151</v>
      </c>
      <c r="C25" s="101" t="s">
        <v>18</v>
      </c>
      <c r="D25" s="101" t="s">
        <v>181</v>
      </c>
      <c r="E25" s="101" t="s">
        <v>143</v>
      </c>
      <c r="F25" s="105">
        <v>1</v>
      </c>
      <c r="G25" s="103" t="s">
        <v>156</v>
      </c>
      <c r="H25" s="102">
        <v>4.3329000000000004</v>
      </c>
      <c r="I25" s="62"/>
      <c r="J25" s="63"/>
      <c r="K25" s="64"/>
      <c r="L25" s="62"/>
      <c r="M25" s="63"/>
      <c r="N25" s="64"/>
      <c r="O25" s="62"/>
      <c r="P25" s="103" t="s">
        <v>18</v>
      </c>
      <c r="Q25" s="102">
        <v>5</v>
      </c>
      <c r="R25" s="62"/>
      <c r="S25" s="103" t="s">
        <v>156</v>
      </c>
      <c r="T25" s="102">
        <v>4.3333000000000004</v>
      </c>
      <c r="U25" s="62"/>
    </row>
    <row r="26" spans="1:22" ht="65.45" customHeight="1">
      <c r="A26" s="110">
        <v>6.2</v>
      </c>
      <c r="B26" s="104" t="s">
        <v>152</v>
      </c>
      <c r="C26" s="101" t="s">
        <v>19</v>
      </c>
      <c r="D26" s="101" t="s">
        <v>18</v>
      </c>
      <c r="E26" s="101" t="s">
        <v>143</v>
      </c>
      <c r="F26" s="101">
        <v>4</v>
      </c>
      <c r="G26" s="103" t="s">
        <v>61</v>
      </c>
      <c r="H26" s="102">
        <v>1.6665000000000001</v>
      </c>
      <c r="I26" s="62"/>
      <c r="J26" s="63"/>
      <c r="K26" s="64"/>
      <c r="L26" s="62"/>
      <c r="M26" s="63"/>
      <c r="N26" s="64"/>
      <c r="O26" s="62"/>
      <c r="P26" s="103" t="s">
        <v>143</v>
      </c>
      <c r="Q26" s="102">
        <v>3.3332000000000002</v>
      </c>
      <c r="R26" s="62"/>
      <c r="S26" s="103" t="s">
        <v>18</v>
      </c>
      <c r="T26" s="102">
        <v>5</v>
      </c>
      <c r="U26" s="62"/>
    </row>
    <row r="27" spans="1:22" ht="65.45" customHeight="1">
      <c r="A27" s="40">
        <v>7</v>
      </c>
      <c r="B27" s="99" t="s">
        <v>165</v>
      </c>
      <c r="C27" s="118" t="s">
        <v>19</v>
      </c>
      <c r="D27" s="118" t="s">
        <v>19</v>
      </c>
      <c r="E27" s="118" t="s">
        <v>143</v>
      </c>
      <c r="F27" s="40">
        <v>5</v>
      </c>
      <c r="G27" s="50" t="s">
        <v>39</v>
      </c>
      <c r="H27" s="41">
        <v>1</v>
      </c>
      <c r="I27" s="40"/>
      <c r="J27" s="50" t="s">
        <v>41</v>
      </c>
      <c r="K27" s="41">
        <v>1</v>
      </c>
      <c r="L27" s="40"/>
      <c r="M27" s="50" t="s">
        <v>41</v>
      </c>
      <c r="N27" s="41">
        <v>1</v>
      </c>
      <c r="O27" s="40"/>
      <c r="P27" s="50" t="s">
        <v>39</v>
      </c>
      <c r="Q27" s="41">
        <v>1</v>
      </c>
      <c r="R27" s="40"/>
      <c r="S27" s="50" t="s">
        <v>156</v>
      </c>
      <c r="T27" s="41">
        <v>4</v>
      </c>
      <c r="U27" s="40"/>
    </row>
    <row r="28" spans="1:22" ht="31.5" customHeight="1">
      <c r="A28" s="40"/>
      <c r="B28" s="111" t="s">
        <v>16</v>
      </c>
      <c r="C28" s="40"/>
      <c r="D28" s="40"/>
      <c r="E28" s="40"/>
      <c r="F28" s="40">
        <v>100</v>
      </c>
      <c r="G28" s="40"/>
      <c r="H28" s="40"/>
      <c r="I28" s="112">
        <f>I6+I14+I17+I23</f>
        <v>148.10839999999999</v>
      </c>
      <c r="J28" s="40"/>
      <c r="K28" s="40"/>
      <c r="L28" s="112" t="e">
        <f>SUM(L6,L17,#REF!,L23)</f>
        <v>#REF!</v>
      </c>
      <c r="M28" s="40"/>
      <c r="N28" s="40"/>
      <c r="O28" s="112" t="e">
        <f>SUM(O6,O17,#REF!,O23)</f>
        <v>#REF!</v>
      </c>
      <c r="P28" s="40"/>
      <c r="Q28" s="40"/>
      <c r="R28" s="112">
        <f>R6+R14+R17+R23</f>
        <v>234.73654999999999</v>
      </c>
      <c r="S28" s="40"/>
      <c r="T28" s="112"/>
      <c r="U28" s="112">
        <f>U6+U14+U17+U23</f>
        <v>456.23904999999996</v>
      </c>
    </row>
    <row r="29" spans="1:22" ht="33.75" customHeight="1">
      <c r="A29" s="121"/>
      <c r="B29" s="113" t="s">
        <v>17</v>
      </c>
      <c r="C29" s="121"/>
      <c r="D29" s="121"/>
      <c r="E29" s="121"/>
      <c r="F29" s="121"/>
      <c r="G29" s="121"/>
      <c r="H29" s="121"/>
      <c r="I29" s="114">
        <f>I28/F28</f>
        <v>1.4810839999999998</v>
      </c>
      <c r="J29" s="121"/>
      <c r="K29" s="121"/>
      <c r="L29" s="114" t="e">
        <f>L28/100</f>
        <v>#REF!</v>
      </c>
      <c r="M29" s="121"/>
      <c r="N29" s="121"/>
      <c r="O29" s="114" t="e">
        <f>O28/100</f>
        <v>#REF!</v>
      </c>
      <c r="P29" s="121"/>
      <c r="Q29" s="121"/>
      <c r="R29" s="114">
        <f>R28/F28</f>
        <v>2.3473655</v>
      </c>
      <c r="S29" s="121"/>
      <c r="T29" s="121"/>
      <c r="U29" s="114">
        <f>U28/F28</f>
        <v>4.5623904999999993</v>
      </c>
      <c r="V29">
        <v>4.0667</v>
      </c>
    </row>
    <row r="30" spans="1:22" ht="51" customHeight="1">
      <c r="A30" s="75"/>
      <c r="B30" s="76" t="s">
        <v>33</v>
      </c>
      <c r="C30" s="77" t="s">
        <v>20</v>
      </c>
      <c r="D30" s="78" t="s">
        <v>32</v>
      </c>
      <c r="E30" s="79" t="s">
        <v>62</v>
      </c>
      <c r="F30" s="78"/>
      <c r="G30" s="137" t="s">
        <v>30</v>
      </c>
      <c r="H30" s="138"/>
      <c r="I30" s="80" t="s">
        <v>29</v>
      </c>
      <c r="J30" s="80"/>
      <c r="K30" s="80" t="s">
        <v>24</v>
      </c>
      <c r="L30" s="80"/>
      <c r="M30" s="80"/>
      <c r="N30" s="81"/>
      <c r="O30" s="80" t="s">
        <v>31</v>
      </c>
      <c r="P30" s="81"/>
      <c r="Q30" s="80" t="s">
        <v>178</v>
      </c>
      <c r="R30" s="80"/>
      <c r="S30" s="80" t="s">
        <v>31</v>
      </c>
      <c r="T30" s="82"/>
      <c r="U30" s="78"/>
    </row>
  </sheetData>
  <mergeCells count="27">
    <mergeCell ref="G30:H30"/>
    <mergeCell ref="A14:E14"/>
    <mergeCell ref="A1:U1"/>
    <mergeCell ref="A2:A4"/>
    <mergeCell ref="B2:B4"/>
    <mergeCell ref="C2:D3"/>
    <mergeCell ref="E2:E3"/>
    <mergeCell ref="F2:F3"/>
    <mergeCell ref="G2:I2"/>
    <mergeCell ref="T3:U4"/>
    <mergeCell ref="A5:E5"/>
    <mergeCell ref="A6:E6"/>
    <mergeCell ref="A16:E16"/>
    <mergeCell ref="A23:E23"/>
    <mergeCell ref="N3:O4"/>
    <mergeCell ref="P2:R2"/>
    <mergeCell ref="S2:U2"/>
    <mergeCell ref="G3:G4"/>
    <mergeCell ref="H3:I4"/>
    <mergeCell ref="J3:J4"/>
    <mergeCell ref="K3:L4"/>
    <mergeCell ref="M3:M4"/>
    <mergeCell ref="S3:S4"/>
    <mergeCell ref="P3:P4"/>
    <mergeCell ref="Q3:R4"/>
    <mergeCell ref="J2:L2"/>
    <mergeCell ref="M2:O2"/>
  </mergeCells>
  <printOptions horizontalCentered="1"/>
  <pageMargins left="0.15748031496062992" right="0.15748031496062992" top="0.94488188976377963" bottom="0.27559055118110237" header="0.39370078740157483" footer="0.19685039370078741"/>
  <pageSetup paperSize="9" scale="54" orientation="portrait" r:id="rId1"/>
  <rowBreaks count="1" manualBreakCount="1">
    <brk id="15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="90" zoomScaleNormal="90" workbookViewId="0">
      <pane ySplit="4" topLeftCell="A12" activePane="bottomLeft" state="frozen"/>
      <selection pane="bottomLeft" activeCell="B15" sqref="B15"/>
    </sheetView>
  </sheetViews>
  <sheetFormatPr defaultRowHeight="15"/>
  <cols>
    <col min="1" max="1" width="7.375" style="1" customWidth="1"/>
    <col min="2" max="2" width="38.375" style="2" customWidth="1"/>
    <col min="3" max="3" width="8.375" style="4" customWidth="1"/>
    <col min="4" max="4" width="8.75" style="4" customWidth="1"/>
    <col min="5" max="5" width="9.625" style="4" customWidth="1"/>
    <col min="6" max="6" width="8.625" style="5" customWidth="1"/>
    <col min="7" max="7" width="8.625" style="7" customWidth="1"/>
    <col min="8" max="8" width="8.125" style="8" customWidth="1"/>
    <col min="9" max="9" width="8.75" style="5" customWidth="1"/>
    <col min="10" max="10" width="8" style="5" hidden="1" customWidth="1"/>
    <col min="11" max="11" width="8.75" style="9" hidden="1" customWidth="1"/>
    <col min="12" max="12" width="7.625" style="5" hidden="1" customWidth="1"/>
    <col min="13" max="13" width="8" style="4" hidden="1" customWidth="1"/>
    <col min="14" max="14" width="8.375" style="4" hidden="1" customWidth="1"/>
    <col min="15" max="15" width="8.25" style="4" hidden="1" customWidth="1"/>
    <col min="16" max="17" width="8.25" style="4" customWidth="1"/>
    <col min="18" max="18" width="9.25" style="4" customWidth="1"/>
    <col min="19" max="19" width="8" style="4" customWidth="1"/>
    <col min="20" max="20" width="8.375" style="4" customWidth="1"/>
    <col min="21" max="21" width="9" style="4" customWidth="1"/>
  </cols>
  <sheetData>
    <row r="1" spans="1:21" ht="37.5" customHeight="1" thickBo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1" ht="29.25" customHeight="1">
      <c r="A2" s="190" t="s">
        <v>1</v>
      </c>
      <c r="B2" s="176" t="s">
        <v>2</v>
      </c>
      <c r="C2" s="182" t="s">
        <v>3</v>
      </c>
      <c r="D2" s="182"/>
      <c r="E2" s="182" t="s">
        <v>4</v>
      </c>
      <c r="F2" s="171" t="s">
        <v>5</v>
      </c>
      <c r="G2" s="173" t="s">
        <v>63</v>
      </c>
      <c r="H2" s="174"/>
      <c r="I2" s="175"/>
      <c r="J2" s="173" t="s">
        <v>43</v>
      </c>
      <c r="K2" s="174"/>
      <c r="L2" s="175"/>
      <c r="M2" s="173" t="s">
        <v>50</v>
      </c>
      <c r="N2" s="174"/>
      <c r="O2" s="175"/>
      <c r="P2" s="173" t="s">
        <v>142</v>
      </c>
      <c r="Q2" s="174"/>
      <c r="R2" s="175"/>
      <c r="S2" s="174" t="s">
        <v>64</v>
      </c>
      <c r="T2" s="174"/>
      <c r="U2" s="185"/>
    </row>
    <row r="3" spans="1:21" ht="22.5" customHeight="1">
      <c r="A3" s="191"/>
      <c r="B3" s="177"/>
      <c r="C3" s="135"/>
      <c r="D3" s="135"/>
      <c r="E3" s="135"/>
      <c r="F3" s="172"/>
      <c r="G3" s="134" t="s">
        <v>6</v>
      </c>
      <c r="H3" s="152" t="s">
        <v>7</v>
      </c>
      <c r="I3" s="153"/>
      <c r="J3" s="180" t="s">
        <v>6</v>
      </c>
      <c r="K3" s="152" t="s">
        <v>7</v>
      </c>
      <c r="L3" s="153"/>
      <c r="M3" s="180" t="s">
        <v>6</v>
      </c>
      <c r="N3" s="152" t="s">
        <v>7</v>
      </c>
      <c r="O3" s="153"/>
      <c r="P3" s="180" t="s">
        <v>6</v>
      </c>
      <c r="Q3" s="152" t="s">
        <v>7</v>
      </c>
      <c r="R3" s="153"/>
      <c r="S3" s="186" t="s">
        <v>6</v>
      </c>
      <c r="T3" s="152" t="s">
        <v>7</v>
      </c>
      <c r="U3" s="188"/>
    </row>
    <row r="4" spans="1:21" ht="35.25" customHeight="1">
      <c r="A4" s="192"/>
      <c r="B4" s="177"/>
      <c r="C4" s="31" t="s">
        <v>8</v>
      </c>
      <c r="D4" s="31" t="s">
        <v>23</v>
      </c>
      <c r="E4" s="31" t="s">
        <v>65</v>
      </c>
      <c r="F4" s="31" t="s">
        <v>9</v>
      </c>
      <c r="G4" s="183"/>
      <c r="H4" s="178"/>
      <c r="I4" s="179"/>
      <c r="J4" s="177"/>
      <c r="K4" s="178"/>
      <c r="L4" s="179"/>
      <c r="M4" s="181"/>
      <c r="N4" s="154"/>
      <c r="O4" s="155"/>
      <c r="P4" s="181"/>
      <c r="Q4" s="154"/>
      <c r="R4" s="155"/>
      <c r="S4" s="187"/>
      <c r="T4" s="178"/>
      <c r="U4" s="189"/>
    </row>
    <row r="5" spans="1:21" s="3" customFormat="1" ht="29.25" customHeight="1">
      <c r="A5" s="146" t="s">
        <v>66</v>
      </c>
      <c r="B5" s="147"/>
      <c r="C5" s="147"/>
      <c r="D5" s="147"/>
      <c r="E5" s="148"/>
      <c r="F5" s="19">
        <v>60</v>
      </c>
      <c r="G5" s="20"/>
      <c r="H5" s="21"/>
      <c r="I5" s="22">
        <f>I6</f>
        <v>0</v>
      </c>
      <c r="J5" s="20"/>
      <c r="K5" s="21"/>
      <c r="L5" s="22"/>
      <c r="M5" s="20"/>
      <c r="N5" s="21"/>
      <c r="O5" s="22"/>
      <c r="P5" s="20"/>
      <c r="Q5" s="21"/>
      <c r="R5" s="22">
        <f>R6</f>
        <v>0</v>
      </c>
      <c r="S5" s="20"/>
      <c r="T5" s="21"/>
      <c r="U5" s="22">
        <f>U6</f>
        <v>0</v>
      </c>
    </row>
    <row r="6" spans="1:21" s="3" customFormat="1" ht="35.25" customHeight="1">
      <c r="A6" s="149" t="s">
        <v>38</v>
      </c>
      <c r="B6" s="150"/>
      <c r="C6" s="150"/>
      <c r="D6" s="150"/>
      <c r="E6" s="151"/>
      <c r="F6" s="32">
        <v>60</v>
      </c>
      <c r="G6" s="33"/>
      <c r="H6" s="27"/>
      <c r="I6" s="34">
        <f>($F9*H9)+($F10*H10)+($F11*H11)+($F12*H12)+($F13*H13)+($F14*H14)+($F15*H15)+($F16*H16)+($F17*H17)+($F19*H19)+($F20*H20)+($F21*H21)+($F23*H23)+($F25*H25)</f>
        <v>0</v>
      </c>
      <c r="J6" s="33"/>
      <c r="K6" s="27"/>
      <c r="L6" s="34"/>
      <c r="M6" s="33"/>
      <c r="N6" s="27"/>
      <c r="O6" s="28"/>
      <c r="P6" s="35"/>
      <c r="Q6" s="27"/>
      <c r="R6" s="36">
        <f>($F9*Q9)+($F10*Q10)+($F11*Q11)+($F12*Q12)+($F13*Q13)+($F14*Q14)+($F15*Q15)+($F16*Q16)+($F17*Q17)+($F19*Q19)+($F20*Q20)+($F21*Q21)+($F23*Q23)+($F25*Q25)</f>
        <v>0</v>
      </c>
      <c r="S6" s="35"/>
      <c r="T6" s="27"/>
      <c r="U6" s="36">
        <f>($F9*T9)+($F10*T10)+($F11*T11)+($F12*T12)+($F13*T13)+($F14*T14)+($F15*T15)+($F16*T16)+($F17*T17)+($F19*T19)+($F20*T20)+($F21*T21)+($F23*T23)+($F25*T25)</f>
        <v>0</v>
      </c>
    </row>
    <row r="7" spans="1:21" ht="60.75" customHeight="1">
      <c r="A7" s="37">
        <v>1</v>
      </c>
      <c r="B7" s="95" t="s">
        <v>68</v>
      </c>
      <c r="C7" s="39" t="s">
        <v>19</v>
      </c>
      <c r="D7" s="39" t="s">
        <v>19</v>
      </c>
      <c r="E7" s="40" t="s">
        <v>18</v>
      </c>
      <c r="F7" s="40">
        <v>60</v>
      </c>
      <c r="G7" s="40"/>
      <c r="H7" s="41"/>
      <c r="I7" s="40"/>
      <c r="J7" s="40" t="s">
        <v>39</v>
      </c>
      <c r="K7" s="41">
        <v>1</v>
      </c>
      <c r="L7" s="40"/>
      <c r="M7" s="40" t="s">
        <v>39</v>
      </c>
      <c r="N7" s="41">
        <v>1.4</v>
      </c>
      <c r="O7" s="40"/>
      <c r="P7" s="40"/>
      <c r="Q7" s="41"/>
      <c r="R7" s="40"/>
      <c r="S7" s="40"/>
      <c r="T7" s="41"/>
      <c r="U7" s="40"/>
    </row>
    <row r="8" spans="1:21" ht="82.5" customHeight="1">
      <c r="A8" s="42">
        <v>1.1000000000000001</v>
      </c>
      <c r="B8" s="96" t="s">
        <v>67</v>
      </c>
      <c r="C8" s="44" t="s">
        <v>19</v>
      </c>
      <c r="D8" s="44" t="s">
        <v>19</v>
      </c>
      <c r="E8" s="45" t="s">
        <v>18</v>
      </c>
      <c r="F8" s="45">
        <v>36</v>
      </c>
      <c r="G8" s="45"/>
      <c r="H8" s="46"/>
      <c r="I8" s="47"/>
      <c r="J8" s="45" t="s">
        <v>39</v>
      </c>
      <c r="K8" s="46">
        <v>1</v>
      </c>
      <c r="L8" s="44"/>
      <c r="M8" s="45" t="s">
        <v>39</v>
      </c>
      <c r="N8" s="46">
        <v>1.4</v>
      </c>
      <c r="O8" s="44"/>
      <c r="P8" s="45"/>
      <c r="Q8" s="46"/>
      <c r="R8" s="44"/>
      <c r="S8" s="45"/>
      <c r="T8" s="46"/>
      <c r="U8" s="44"/>
    </row>
    <row r="9" spans="1:21" ht="63.75" customHeight="1">
      <c r="A9" s="37" t="s">
        <v>10</v>
      </c>
      <c r="B9" s="51" t="s">
        <v>69</v>
      </c>
      <c r="C9" s="39" t="s">
        <v>19</v>
      </c>
      <c r="D9" s="39" t="s">
        <v>19</v>
      </c>
      <c r="E9" s="39" t="s">
        <v>70</v>
      </c>
      <c r="F9" s="40">
        <v>6</v>
      </c>
      <c r="G9" s="49"/>
      <c r="H9" s="41"/>
      <c r="I9" s="40"/>
      <c r="J9" s="49" t="s">
        <v>49</v>
      </c>
      <c r="K9" s="41">
        <v>1</v>
      </c>
      <c r="L9" s="40"/>
      <c r="M9" s="49" t="s">
        <v>52</v>
      </c>
      <c r="N9" s="41">
        <v>1</v>
      </c>
      <c r="O9" s="40"/>
      <c r="P9" s="49"/>
      <c r="Q9" s="41"/>
      <c r="R9" s="40"/>
      <c r="S9" s="49"/>
      <c r="T9" s="41"/>
      <c r="U9" s="40"/>
    </row>
    <row r="10" spans="1:21" ht="43.5" customHeight="1">
      <c r="A10" s="37" t="s">
        <v>11</v>
      </c>
      <c r="B10" s="51" t="s">
        <v>126</v>
      </c>
      <c r="C10" s="39" t="s">
        <v>19</v>
      </c>
      <c r="D10" s="39" t="s">
        <v>19</v>
      </c>
      <c r="E10" s="39" t="s">
        <v>128</v>
      </c>
      <c r="F10" s="40">
        <v>6</v>
      </c>
      <c r="G10" s="50"/>
      <c r="H10" s="41"/>
      <c r="I10" s="40"/>
      <c r="J10" s="50" t="s">
        <v>42</v>
      </c>
      <c r="K10" s="41">
        <v>1</v>
      </c>
      <c r="L10" s="40"/>
      <c r="M10" s="50" t="s">
        <v>60</v>
      </c>
      <c r="N10" s="41">
        <v>5</v>
      </c>
      <c r="O10" s="40"/>
      <c r="P10" s="50"/>
      <c r="Q10" s="41"/>
      <c r="R10" s="40"/>
      <c r="S10" s="50"/>
      <c r="T10" s="41"/>
      <c r="U10" s="40"/>
    </row>
    <row r="11" spans="1:21" ht="63.75" customHeight="1">
      <c r="A11" s="37" t="s">
        <v>12</v>
      </c>
      <c r="B11" s="48" t="s">
        <v>71</v>
      </c>
      <c r="C11" s="39" t="s">
        <v>72</v>
      </c>
      <c r="D11" s="39" t="s">
        <v>73</v>
      </c>
      <c r="E11" s="40" t="s">
        <v>75</v>
      </c>
      <c r="F11" s="40">
        <v>6</v>
      </c>
      <c r="G11" s="49"/>
      <c r="H11" s="41"/>
      <c r="I11" s="40"/>
      <c r="J11" s="49" t="s">
        <v>44</v>
      </c>
      <c r="K11" s="41">
        <v>1</v>
      </c>
      <c r="L11" s="40"/>
      <c r="M11" s="49" t="s">
        <v>53</v>
      </c>
      <c r="N11" s="41">
        <v>1</v>
      </c>
      <c r="O11" s="40"/>
      <c r="P11" s="49"/>
      <c r="Q11" s="41"/>
      <c r="R11" s="40"/>
      <c r="S11" s="49"/>
      <c r="T11" s="41"/>
      <c r="U11" s="40"/>
    </row>
    <row r="12" spans="1:21" ht="52.5" customHeight="1">
      <c r="A12" s="37" t="s">
        <v>13</v>
      </c>
      <c r="B12" s="48" t="s">
        <v>74</v>
      </c>
      <c r="C12" s="39" t="s">
        <v>25</v>
      </c>
      <c r="D12" s="39" t="s">
        <v>138</v>
      </c>
      <c r="E12" s="40" t="s">
        <v>139</v>
      </c>
      <c r="F12" s="40">
        <v>6</v>
      </c>
      <c r="G12" s="49"/>
      <c r="H12" s="41"/>
      <c r="I12" s="40"/>
      <c r="J12" s="49" t="s">
        <v>45</v>
      </c>
      <c r="K12" s="41">
        <v>1</v>
      </c>
      <c r="L12" s="40"/>
      <c r="M12" s="49" t="s">
        <v>54</v>
      </c>
      <c r="N12" s="41">
        <v>1</v>
      </c>
      <c r="O12" s="40"/>
      <c r="P12" s="49"/>
      <c r="Q12" s="41"/>
      <c r="R12" s="40"/>
      <c r="S12" s="49"/>
      <c r="T12" s="41"/>
      <c r="U12" s="40"/>
    </row>
    <row r="13" spans="1:21" ht="81.75" customHeight="1">
      <c r="A13" s="37" t="s">
        <v>76</v>
      </c>
      <c r="B13" s="51" t="s">
        <v>77</v>
      </c>
      <c r="C13" s="39" t="s">
        <v>19</v>
      </c>
      <c r="D13" s="39" t="s">
        <v>19</v>
      </c>
      <c r="E13" s="40" t="s">
        <v>78</v>
      </c>
      <c r="F13" s="40">
        <v>6</v>
      </c>
      <c r="G13" s="49"/>
      <c r="H13" s="41"/>
      <c r="I13" s="40"/>
      <c r="J13" s="49" t="s">
        <v>46</v>
      </c>
      <c r="K13" s="41">
        <v>1</v>
      </c>
      <c r="L13" s="40"/>
      <c r="M13" s="49" t="s">
        <v>55</v>
      </c>
      <c r="N13" s="41">
        <v>1</v>
      </c>
      <c r="O13" s="40"/>
      <c r="P13" s="49"/>
      <c r="Q13" s="41"/>
      <c r="R13" s="40"/>
      <c r="S13" s="49"/>
      <c r="T13" s="41"/>
      <c r="U13" s="40"/>
    </row>
    <row r="14" spans="1:21" ht="68.25" customHeight="1">
      <c r="A14" s="37" t="s">
        <v>79</v>
      </c>
      <c r="B14" s="48" t="s">
        <v>80</v>
      </c>
      <c r="C14" s="39" t="s">
        <v>19</v>
      </c>
      <c r="D14" s="39" t="s">
        <v>19</v>
      </c>
      <c r="E14" s="40" t="s">
        <v>81</v>
      </c>
      <c r="F14" s="40">
        <v>6</v>
      </c>
      <c r="G14" s="49"/>
      <c r="H14" s="41"/>
      <c r="I14" s="40"/>
      <c r="J14" s="49" t="s">
        <v>34</v>
      </c>
      <c r="K14" s="41">
        <v>1</v>
      </c>
      <c r="L14" s="40"/>
      <c r="M14" s="49" t="s">
        <v>56</v>
      </c>
      <c r="N14" s="41">
        <v>1</v>
      </c>
      <c r="O14" s="40"/>
      <c r="P14" s="49"/>
      <c r="Q14" s="41"/>
      <c r="R14" s="40"/>
      <c r="S14" s="49"/>
      <c r="T14" s="41"/>
      <c r="U14" s="40"/>
    </row>
    <row r="15" spans="1:21" ht="97.5" customHeight="1">
      <c r="A15" s="37" t="s">
        <v>82</v>
      </c>
      <c r="B15" s="48" t="s">
        <v>141</v>
      </c>
      <c r="C15" s="39" t="s">
        <v>19</v>
      </c>
      <c r="D15" s="39" t="s">
        <v>19</v>
      </c>
      <c r="E15" s="40" t="s">
        <v>83</v>
      </c>
      <c r="F15" s="40">
        <v>4</v>
      </c>
      <c r="G15" s="49"/>
      <c r="H15" s="41"/>
      <c r="I15" s="40"/>
      <c r="J15" s="49" t="s">
        <v>40</v>
      </c>
      <c r="K15" s="41">
        <v>1</v>
      </c>
      <c r="L15" s="40"/>
      <c r="M15" s="49" t="s">
        <v>57</v>
      </c>
      <c r="N15" s="41">
        <v>1</v>
      </c>
      <c r="O15" s="40"/>
      <c r="P15" s="49"/>
      <c r="Q15" s="41"/>
      <c r="R15" s="40"/>
      <c r="S15" s="49"/>
      <c r="T15" s="41"/>
      <c r="U15" s="40"/>
    </row>
    <row r="16" spans="1:21" ht="42" customHeight="1">
      <c r="A16" s="37" t="s">
        <v>84</v>
      </c>
      <c r="B16" s="48" t="s">
        <v>85</v>
      </c>
      <c r="C16" s="39" t="s">
        <v>19</v>
      </c>
      <c r="D16" s="39" t="s">
        <v>19</v>
      </c>
      <c r="E16" s="40" t="s">
        <v>86</v>
      </c>
      <c r="F16" s="40">
        <v>3</v>
      </c>
      <c r="G16" s="49"/>
      <c r="H16" s="41"/>
      <c r="I16" s="40"/>
      <c r="J16" s="49" t="s">
        <v>47</v>
      </c>
      <c r="K16" s="41">
        <v>1</v>
      </c>
      <c r="L16" s="40"/>
      <c r="M16" s="49" t="s">
        <v>58</v>
      </c>
      <c r="N16" s="41">
        <v>1</v>
      </c>
      <c r="O16" s="40"/>
      <c r="P16" s="49"/>
      <c r="Q16" s="41"/>
      <c r="R16" s="40"/>
      <c r="S16" s="49"/>
      <c r="T16" s="41"/>
      <c r="U16" s="40"/>
    </row>
    <row r="17" spans="1:21" ht="54.75" customHeight="1">
      <c r="A17" s="37" t="s">
        <v>87</v>
      </c>
      <c r="B17" s="52" t="s">
        <v>88</v>
      </c>
      <c r="C17" s="39" t="s">
        <v>19</v>
      </c>
      <c r="D17" s="39" t="s">
        <v>19</v>
      </c>
      <c r="E17" s="40" t="s">
        <v>89</v>
      </c>
      <c r="F17" s="40">
        <v>4</v>
      </c>
      <c r="G17" s="50"/>
      <c r="H17" s="41"/>
      <c r="I17" s="40"/>
      <c r="J17" s="50" t="s">
        <v>48</v>
      </c>
      <c r="K17" s="41">
        <v>1</v>
      </c>
      <c r="L17" s="40"/>
      <c r="M17" s="50" t="s">
        <v>59</v>
      </c>
      <c r="N17" s="41">
        <v>1</v>
      </c>
      <c r="O17" s="40"/>
      <c r="P17" s="50"/>
      <c r="Q17" s="41"/>
      <c r="R17" s="40"/>
      <c r="S17" s="50"/>
      <c r="T17" s="41"/>
      <c r="U17" s="40"/>
    </row>
    <row r="18" spans="1:21" s="4" customFormat="1" ht="93.75" customHeight="1">
      <c r="A18" s="42">
        <v>1.2</v>
      </c>
      <c r="B18" s="43" t="s">
        <v>140</v>
      </c>
      <c r="C18" s="53" t="s">
        <v>19</v>
      </c>
      <c r="D18" s="53" t="s">
        <v>19</v>
      </c>
      <c r="E18" s="45" t="s">
        <v>18</v>
      </c>
      <c r="F18" s="45">
        <v>19</v>
      </c>
      <c r="G18" s="54"/>
      <c r="H18" s="46"/>
      <c r="I18" s="45"/>
      <c r="J18" s="45"/>
      <c r="K18" s="46"/>
      <c r="L18" s="45"/>
      <c r="M18" s="45"/>
      <c r="N18" s="46"/>
      <c r="O18" s="45"/>
      <c r="P18" s="55"/>
      <c r="Q18" s="46"/>
      <c r="R18" s="45"/>
      <c r="S18" s="55"/>
      <c r="T18" s="46"/>
      <c r="U18" s="56"/>
    </row>
    <row r="19" spans="1:21" s="4" customFormat="1" ht="87.75" customHeight="1">
      <c r="A19" s="37" t="s">
        <v>90</v>
      </c>
      <c r="B19" s="57" t="s">
        <v>91</v>
      </c>
      <c r="C19" s="58" t="s">
        <v>92</v>
      </c>
      <c r="D19" s="58" t="s">
        <v>92</v>
      </c>
      <c r="E19" s="58" t="s">
        <v>129</v>
      </c>
      <c r="F19" s="40">
        <v>5</v>
      </c>
      <c r="G19" s="50"/>
      <c r="H19" s="41"/>
      <c r="I19" s="40"/>
      <c r="J19" s="50" t="s">
        <v>36</v>
      </c>
      <c r="K19" s="41">
        <v>1</v>
      </c>
      <c r="L19" s="40"/>
      <c r="M19" s="50" t="s">
        <v>36</v>
      </c>
      <c r="N19" s="41">
        <v>1</v>
      </c>
      <c r="O19" s="40"/>
      <c r="P19" s="50"/>
      <c r="Q19" s="41"/>
      <c r="R19" s="40"/>
      <c r="S19" s="50"/>
      <c r="T19" s="41"/>
      <c r="U19" s="40"/>
    </row>
    <row r="20" spans="1:21" s="4" customFormat="1" ht="123.75" customHeight="1">
      <c r="A20" s="37" t="s">
        <v>93</v>
      </c>
      <c r="B20" s="57" t="s">
        <v>94</v>
      </c>
      <c r="C20" s="58" t="s">
        <v>95</v>
      </c>
      <c r="D20" s="58" t="s">
        <v>96</v>
      </c>
      <c r="E20" s="40" t="s">
        <v>130</v>
      </c>
      <c r="F20" s="40">
        <v>6</v>
      </c>
      <c r="G20" s="50"/>
      <c r="H20" s="41"/>
      <c r="I20" s="40"/>
      <c r="J20" s="50" t="s">
        <v>36</v>
      </c>
      <c r="K20" s="41">
        <v>1</v>
      </c>
      <c r="L20" s="40"/>
      <c r="M20" s="50" t="s">
        <v>36</v>
      </c>
      <c r="N20" s="41">
        <v>1</v>
      </c>
      <c r="O20" s="40"/>
      <c r="P20" s="50"/>
      <c r="Q20" s="41"/>
      <c r="R20" s="40"/>
      <c r="S20" s="50"/>
      <c r="T20" s="41"/>
      <c r="U20" s="40"/>
    </row>
    <row r="21" spans="1:21" s="4" customFormat="1" ht="79.5" customHeight="1">
      <c r="A21" s="37" t="s">
        <v>97</v>
      </c>
      <c r="B21" s="57" t="s">
        <v>98</v>
      </c>
      <c r="C21" s="58" t="s">
        <v>99</v>
      </c>
      <c r="D21" s="58" t="s">
        <v>100</v>
      </c>
      <c r="E21" s="40" t="s">
        <v>131</v>
      </c>
      <c r="F21" s="40">
        <v>6</v>
      </c>
      <c r="G21" s="50"/>
      <c r="H21" s="41"/>
      <c r="I21" s="40"/>
      <c r="J21" s="50" t="s">
        <v>36</v>
      </c>
      <c r="K21" s="41">
        <v>1</v>
      </c>
      <c r="L21" s="40"/>
      <c r="M21" s="50" t="s">
        <v>36</v>
      </c>
      <c r="N21" s="41">
        <v>1</v>
      </c>
      <c r="O21" s="40"/>
      <c r="P21" s="50"/>
      <c r="Q21" s="41"/>
      <c r="R21" s="40"/>
      <c r="S21" s="50"/>
      <c r="T21" s="41"/>
      <c r="U21" s="40"/>
    </row>
    <row r="22" spans="1:21" s="4" customFormat="1" ht="65.25" customHeight="1">
      <c r="A22" s="42">
        <v>1.3</v>
      </c>
      <c r="B22" s="43" t="s">
        <v>101</v>
      </c>
      <c r="C22" s="53"/>
      <c r="D22" s="53"/>
      <c r="E22" s="45"/>
      <c r="F22" s="45"/>
      <c r="G22" s="54"/>
      <c r="H22" s="46"/>
      <c r="I22" s="45"/>
      <c r="J22" s="45"/>
      <c r="K22" s="46"/>
      <c r="L22" s="45"/>
      <c r="M22" s="45"/>
      <c r="N22" s="46"/>
      <c r="O22" s="45"/>
      <c r="P22" s="55"/>
      <c r="Q22" s="46"/>
      <c r="R22" s="45"/>
      <c r="S22" s="55"/>
      <c r="T22" s="46"/>
      <c r="U22" s="56"/>
    </row>
    <row r="23" spans="1:21" ht="76.5" customHeight="1">
      <c r="A23" s="37" t="s">
        <v>102</v>
      </c>
      <c r="B23" s="95" t="s">
        <v>103</v>
      </c>
      <c r="C23" s="40" t="s">
        <v>19</v>
      </c>
      <c r="D23" s="40" t="s">
        <v>19</v>
      </c>
      <c r="E23" s="40" t="s">
        <v>132</v>
      </c>
      <c r="F23" s="40">
        <v>3</v>
      </c>
      <c r="G23" s="50"/>
      <c r="H23" s="41"/>
      <c r="I23" s="40"/>
      <c r="J23" s="50" t="s">
        <v>39</v>
      </c>
      <c r="K23" s="41">
        <v>1</v>
      </c>
      <c r="L23" s="40"/>
      <c r="M23" s="50" t="s">
        <v>61</v>
      </c>
      <c r="N23" s="41">
        <v>1.732</v>
      </c>
      <c r="O23" s="40"/>
      <c r="P23" s="50"/>
      <c r="Q23" s="41"/>
      <c r="R23" s="40"/>
      <c r="S23" s="50"/>
      <c r="T23" s="41"/>
      <c r="U23" s="40"/>
    </row>
    <row r="24" spans="1:21" s="4" customFormat="1" ht="57" customHeight="1">
      <c r="A24" s="42">
        <v>1.4</v>
      </c>
      <c r="B24" s="43" t="s">
        <v>106</v>
      </c>
      <c r="C24" s="53" t="s">
        <v>19</v>
      </c>
      <c r="D24" s="53" t="s">
        <v>19</v>
      </c>
      <c r="E24" s="45" t="s">
        <v>18</v>
      </c>
      <c r="F24" s="45">
        <v>5</v>
      </c>
      <c r="G24" s="54"/>
      <c r="H24" s="46"/>
      <c r="I24" s="45"/>
      <c r="J24" s="45"/>
      <c r="K24" s="46"/>
      <c r="L24" s="45"/>
      <c r="M24" s="45"/>
      <c r="N24" s="46"/>
      <c r="O24" s="45"/>
      <c r="P24" s="55"/>
      <c r="Q24" s="46"/>
      <c r="R24" s="45"/>
      <c r="S24" s="55"/>
      <c r="T24" s="46"/>
      <c r="U24" s="45"/>
    </row>
    <row r="25" spans="1:21" ht="57.75" customHeight="1">
      <c r="A25" s="37" t="s">
        <v>104</v>
      </c>
      <c r="B25" s="38" t="s">
        <v>106</v>
      </c>
      <c r="C25" s="40" t="s">
        <v>19</v>
      </c>
      <c r="D25" s="40" t="s">
        <v>19</v>
      </c>
      <c r="E25" s="40" t="s">
        <v>18</v>
      </c>
      <c r="F25" s="40">
        <v>5</v>
      </c>
      <c r="G25" s="50"/>
      <c r="H25" s="41"/>
      <c r="I25" s="40"/>
      <c r="J25" s="50" t="s">
        <v>39</v>
      </c>
      <c r="K25" s="41">
        <v>1</v>
      </c>
      <c r="L25" s="40"/>
      <c r="M25" s="50" t="s">
        <v>61</v>
      </c>
      <c r="N25" s="41">
        <v>1.732</v>
      </c>
      <c r="O25" s="40"/>
      <c r="P25" s="50"/>
      <c r="Q25" s="41"/>
      <c r="R25" s="40"/>
      <c r="S25" s="50"/>
      <c r="T25" s="41"/>
      <c r="U25" s="40"/>
    </row>
    <row r="26" spans="1:21" s="10" customFormat="1" ht="34.5" customHeight="1">
      <c r="A26" s="23" t="s">
        <v>108</v>
      </c>
      <c r="B26" s="59"/>
      <c r="C26" s="59"/>
      <c r="D26" s="24"/>
      <c r="E26" s="164" t="s">
        <v>125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6"/>
    </row>
    <row r="27" spans="1:21" ht="45" customHeight="1" thickBot="1">
      <c r="A27" s="87">
        <v>2</v>
      </c>
      <c r="B27" s="88" t="s">
        <v>107</v>
      </c>
      <c r="C27" s="89" t="s">
        <v>19</v>
      </c>
      <c r="D27" s="89" t="s">
        <v>19</v>
      </c>
      <c r="E27" s="167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9"/>
    </row>
    <row r="28" spans="1:21" s="3" customFormat="1" ht="34.5" customHeight="1" thickTop="1">
      <c r="A28" s="156" t="s">
        <v>124</v>
      </c>
      <c r="B28" s="157"/>
      <c r="C28" s="157"/>
      <c r="D28" s="157"/>
      <c r="E28" s="158"/>
      <c r="F28" s="83">
        <v>30</v>
      </c>
      <c r="G28" s="84"/>
      <c r="H28" s="85"/>
      <c r="I28" s="86">
        <f>I29+I39</f>
        <v>0</v>
      </c>
      <c r="J28" s="84"/>
      <c r="K28" s="85"/>
      <c r="L28" s="86"/>
      <c r="M28" s="84"/>
      <c r="N28" s="85"/>
      <c r="O28" s="86"/>
      <c r="P28" s="84"/>
      <c r="Q28" s="85"/>
      <c r="R28" s="86">
        <f>R29+R39</f>
        <v>0</v>
      </c>
      <c r="S28" s="84"/>
      <c r="T28" s="85"/>
      <c r="U28" s="86">
        <f>U29+U39</f>
        <v>0</v>
      </c>
    </row>
    <row r="29" spans="1:21" s="10" customFormat="1" ht="33.75" customHeight="1">
      <c r="A29" s="23" t="s">
        <v>123</v>
      </c>
      <c r="B29" s="59"/>
      <c r="C29" s="59"/>
      <c r="D29" s="59"/>
      <c r="E29" s="24"/>
      <c r="F29" s="25">
        <v>15</v>
      </c>
      <c r="G29" s="26"/>
      <c r="H29" s="27"/>
      <c r="I29" s="28">
        <f>($F30*H30)+($F31*H31)+($F36*H36)+($F37*H37)+($F38*H38)</f>
        <v>0</v>
      </c>
      <c r="J29" s="26"/>
      <c r="K29" s="27">
        <f>L29/$F29</f>
        <v>0.2</v>
      </c>
      <c r="L29" s="28">
        <f>(F30*K30)+(F31*K31)</f>
        <v>3</v>
      </c>
      <c r="M29" s="26"/>
      <c r="N29" s="27">
        <f>O29/$F29</f>
        <v>0.2</v>
      </c>
      <c r="O29" s="28">
        <f>(F30*N30)+(F31*N31)</f>
        <v>3</v>
      </c>
      <c r="P29" s="29"/>
      <c r="Q29" s="27"/>
      <c r="R29" s="28">
        <f>($F30*Q30)+($F31*Q31)+($F36*Q36)+($F37*Q37)+($F38*Q38)</f>
        <v>0</v>
      </c>
      <c r="S29" s="29"/>
      <c r="T29" s="27"/>
      <c r="U29" s="28">
        <f>($F30*T30)+($F31*T31)+($F36*T36)+($F37*T37)+($F38*T38)</f>
        <v>0</v>
      </c>
    </row>
    <row r="30" spans="1:21" ht="48.75" customHeight="1">
      <c r="A30" s="37">
        <v>3</v>
      </c>
      <c r="B30" s="60" t="s">
        <v>15</v>
      </c>
      <c r="C30" s="40" t="s">
        <v>18</v>
      </c>
      <c r="D30" s="40" t="s">
        <v>18</v>
      </c>
      <c r="E30" s="40" t="s">
        <v>18</v>
      </c>
      <c r="F30" s="40">
        <v>3</v>
      </c>
      <c r="G30" s="50"/>
      <c r="H30" s="41"/>
      <c r="I30" s="40"/>
      <c r="J30" s="50" t="s">
        <v>37</v>
      </c>
      <c r="K30" s="41">
        <v>1</v>
      </c>
      <c r="L30" s="40"/>
      <c r="M30" s="50" t="s">
        <v>37</v>
      </c>
      <c r="N30" s="41">
        <v>1</v>
      </c>
      <c r="O30" s="40"/>
      <c r="P30" s="50"/>
      <c r="Q30" s="41"/>
      <c r="R30" s="40"/>
      <c r="S30" s="50"/>
      <c r="T30" s="41"/>
      <c r="U30" s="40"/>
    </row>
    <row r="31" spans="1:21" ht="44.25" customHeight="1">
      <c r="A31" s="37">
        <v>4</v>
      </c>
      <c r="B31" s="60" t="s">
        <v>105</v>
      </c>
      <c r="C31" s="40"/>
      <c r="D31" s="40"/>
      <c r="E31" s="40"/>
      <c r="F31" s="40">
        <v>2.5</v>
      </c>
      <c r="G31" s="50"/>
      <c r="H31" s="41"/>
      <c r="I31" s="40"/>
      <c r="J31" s="50"/>
      <c r="K31" s="41"/>
      <c r="L31" s="40"/>
      <c r="M31" s="50"/>
      <c r="N31" s="41"/>
      <c r="O31" s="40"/>
      <c r="P31" s="50"/>
      <c r="Q31" s="41"/>
      <c r="R31" s="40"/>
      <c r="S31" s="50"/>
      <c r="T31" s="41"/>
      <c r="U31" s="40"/>
    </row>
    <row r="32" spans="1:21" ht="51.75" customHeight="1">
      <c r="A32" s="92">
        <v>4.0999999999999996</v>
      </c>
      <c r="B32" s="61" t="s">
        <v>109</v>
      </c>
      <c r="C32" s="62" t="s">
        <v>110</v>
      </c>
      <c r="D32" s="62" t="s">
        <v>111</v>
      </c>
      <c r="E32" s="62" t="s">
        <v>135</v>
      </c>
      <c r="F32" s="93">
        <v>1</v>
      </c>
      <c r="G32" s="63"/>
      <c r="H32" s="64"/>
      <c r="I32" s="62"/>
      <c r="J32" s="63"/>
      <c r="K32" s="64"/>
      <c r="L32" s="62"/>
      <c r="M32" s="63"/>
      <c r="N32" s="64"/>
      <c r="O32" s="62"/>
      <c r="P32" s="63"/>
      <c r="Q32" s="64"/>
      <c r="R32" s="62"/>
      <c r="S32" s="63"/>
      <c r="T32" s="64"/>
      <c r="U32" s="62"/>
    </row>
    <row r="33" spans="1:21" ht="57.75" customHeight="1">
      <c r="A33" s="92">
        <v>4.2</v>
      </c>
      <c r="B33" s="61" t="s">
        <v>112</v>
      </c>
      <c r="C33" s="62" t="s">
        <v>19</v>
      </c>
      <c r="D33" s="62" t="s">
        <v>19</v>
      </c>
      <c r="E33" s="62" t="s">
        <v>113</v>
      </c>
      <c r="F33" s="94">
        <v>0.5</v>
      </c>
      <c r="G33" s="63"/>
      <c r="H33" s="64"/>
      <c r="I33" s="62"/>
      <c r="J33" s="63"/>
      <c r="K33" s="64"/>
      <c r="L33" s="62"/>
      <c r="M33" s="63"/>
      <c r="N33" s="64"/>
      <c r="O33" s="62"/>
      <c r="P33" s="63"/>
      <c r="Q33" s="64"/>
      <c r="R33" s="62"/>
      <c r="S33" s="63"/>
      <c r="T33" s="64"/>
      <c r="U33" s="62"/>
    </row>
    <row r="34" spans="1:21" ht="61.5" customHeight="1">
      <c r="A34" s="92">
        <v>4.3</v>
      </c>
      <c r="B34" s="61" t="s">
        <v>114</v>
      </c>
      <c r="C34" s="62" t="s">
        <v>115</v>
      </c>
      <c r="D34" s="62" t="s">
        <v>116</v>
      </c>
      <c r="E34" s="62" t="s">
        <v>136</v>
      </c>
      <c r="F34" s="94">
        <v>0.5</v>
      </c>
      <c r="G34" s="63"/>
      <c r="H34" s="64"/>
      <c r="I34" s="62"/>
      <c r="J34" s="63"/>
      <c r="K34" s="64"/>
      <c r="L34" s="62"/>
      <c r="M34" s="63"/>
      <c r="N34" s="64"/>
      <c r="O34" s="62"/>
      <c r="P34" s="63"/>
      <c r="Q34" s="64"/>
      <c r="R34" s="62"/>
      <c r="S34" s="63"/>
      <c r="T34" s="64"/>
      <c r="U34" s="62"/>
    </row>
    <row r="35" spans="1:21" ht="42" customHeight="1">
      <c r="A35" s="92">
        <v>4.4000000000000004</v>
      </c>
      <c r="B35" s="61" t="s">
        <v>14</v>
      </c>
      <c r="C35" s="62" t="s">
        <v>26</v>
      </c>
      <c r="D35" s="62" t="s">
        <v>117</v>
      </c>
      <c r="E35" s="62" t="s">
        <v>136</v>
      </c>
      <c r="F35" s="94">
        <v>0.5</v>
      </c>
      <c r="G35" s="63"/>
      <c r="H35" s="64"/>
      <c r="I35" s="62"/>
      <c r="J35" s="63"/>
      <c r="K35" s="64"/>
      <c r="L35" s="62"/>
      <c r="M35" s="63"/>
      <c r="N35" s="64"/>
      <c r="O35" s="62"/>
      <c r="P35" s="63"/>
      <c r="Q35" s="64"/>
      <c r="R35" s="62"/>
      <c r="S35" s="63"/>
      <c r="T35" s="64"/>
      <c r="U35" s="62"/>
    </row>
    <row r="36" spans="1:21" ht="61.5" customHeight="1">
      <c r="A36" s="37">
        <v>5</v>
      </c>
      <c r="B36" s="60" t="s">
        <v>27</v>
      </c>
      <c r="C36" s="40" t="s">
        <v>127</v>
      </c>
      <c r="D36" s="40" t="s">
        <v>118</v>
      </c>
      <c r="E36" s="40" t="s">
        <v>133</v>
      </c>
      <c r="F36" s="40">
        <v>2.5</v>
      </c>
      <c r="G36" s="50"/>
      <c r="H36" s="41"/>
      <c r="I36" s="40"/>
      <c r="J36" s="50"/>
      <c r="K36" s="41"/>
      <c r="L36" s="40"/>
      <c r="M36" s="50"/>
      <c r="N36" s="41"/>
      <c r="O36" s="40"/>
      <c r="P36" s="50"/>
      <c r="Q36" s="41"/>
      <c r="R36" s="40"/>
      <c r="S36" s="50"/>
      <c r="T36" s="41"/>
      <c r="U36" s="40"/>
    </row>
    <row r="37" spans="1:21" ht="44.25" customHeight="1">
      <c r="A37" s="37">
        <v>6</v>
      </c>
      <c r="B37" s="60" t="s">
        <v>51</v>
      </c>
      <c r="C37" s="40" t="s">
        <v>19</v>
      </c>
      <c r="D37" s="40" t="s">
        <v>134</v>
      </c>
      <c r="E37" s="40" t="s">
        <v>137</v>
      </c>
      <c r="F37" s="40">
        <v>3</v>
      </c>
      <c r="G37" s="50"/>
      <c r="H37" s="41"/>
      <c r="I37" s="40"/>
      <c r="J37" s="50"/>
      <c r="K37" s="41"/>
      <c r="L37" s="40"/>
      <c r="M37" s="50"/>
      <c r="N37" s="41"/>
      <c r="O37" s="40"/>
      <c r="P37" s="50"/>
      <c r="Q37" s="41"/>
      <c r="R37" s="40"/>
      <c r="S37" s="50"/>
      <c r="T37" s="41"/>
      <c r="U37" s="40"/>
    </row>
    <row r="38" spans="1:21" ht="44.25" customHeight="1">
      <c r="A38" s="37">
        <v>7</v>
      </c>
      <c r="B38" s="60" t="s">
        <v>119</v>
      </c>
      <c r="C38" s="40" t="s">
        <v>19</v>
      </c>
      <c r="D38" s="40" t="s">
        <v>19</v>
      </c>
      <c r="E38" s="40" t="s">
        <v>133</v>
      </c>
      <c r="F38" s="40">
        <v>4</v>
      </c>
      <c r="G38" s="50"/>
      <c r="H38" s="41"/>
      <c r="I38" s="40"/>
      <c r="J38" s="50"/>
      <c r="K38" s="41"/>
      <c r="L38" s="40"/>
      <c r="M38" s="50"/>
      <c r="N38" s="41"/>
      <c r="O38" s="40"/>
      <c r="P38" s="50"/>
      <c r="Q38" s="41"/>
      <c r="R38" s="40"/>
      <c r="S38" s="50"/>
      <c r="T38" s="41"/>
      <c r="U38" s="40"/>
    </row>
    <row r="39" spans="1:21" s="10" customFormat="1" ht="29.25" customHeight="1">
      <c r="A39" s="170" t="s">
        <v>35</v>
      </c>
      <c r="B39" s="140"/>
      <c r="C39" s="140"/>
      <c r="D39" s="140"/>
      <c r="E39" s="141"/>
      <c r="F39" s="25">
        <v>15</v>
      </c>
      <c r="G39" s="25"/>
      <c r="H39" s="27"/>
      <c r="I39" s="28">
        <f>($F40*H40)+($F41*H41)+($F42*H42)+($F43*H43)</f>
        <v>0</v>
      </c>
      <c r="J39" s="25"/>
      <c r="K39" s="27"/>
      <c r="L39" s="28"/>
      <c r="M39" s="25"/>
      <c r="N39" s="27"/>
      <c r="O39" s="28"/>
      <c r="P39" s="30"/>
      <c r="Q39" s="27"/>
      <c r="R39" s="28">
        <f>($F40*Q40)+($F41*Q41)+($F42*Q42)+($F43*Q43)</f>
        <v>0</v>
      </c>
      <c r="S39" s="30"/>
      <c r="T39" s="27"/>
      <c r="U39" s="28">
        <f>($F40*T40)+($F41*T41)+($F42*T42)+($F43*T43)</f>
        <v>0</v>
      </c>
    </row>
    <row r="40" spans="1:21" ht="48" customHeight="1">
      <c r="A40" s="37">
        <v>8</v>
      </c>
      <c r="B40" s="60" t="s">
        <v>120</v>
      </c>
      <c r="C40" s="39" t="s">
        <v>19</v>
      </c>
      <c r="D40" s="39" t="s">
        <v>19</v>
      </c>
      <c r="E40" s="40" t="s">
        <v>18</v>
      </c>
      <c r="F40" s="40">
        <v>5</v>
      </c>
      <c r="G40" s="50"/>
      <c r="H40" s="41"/>
      <c r="I40" s="40"/>
      <c r="J40" s="50" t="s">
        <v>41</v>
      </c>
      <c r="K40" s="41">
        <v>1</v>
      </c>
      <c r="L40" s="40"/>
      <c r="M40" s="50" t="s">
        <v>41</v>
      </c>
      <c r="N40" s="41">
        <v>1</v>
      </c>
      <c r="O40" s="40"/>
      <c r="P40" s="50"/>
      <c r="Q40" s="41"/>
      <c r="R40" s="40"/>
      <c r="S40" s="50"/>
      <c r="T40" s="41"/>
      <c r="U40" s="40"/>
    </row>
    <row r="41" spans="1:21" ht="39" customHeight="1">
      <c r="A41" s="37">
        <v>9</v>
      </c>
      <c r="B41" s="60" t="s">
        <v>28</v>
      </c>
      <c r="C41" s="39" t="s">
        <v>19</v>
      </c>
      <c r="D41" s="39" t="s">
        <v>19</v>
      </c>
      <c r="E41" s="40" t="s">
        <v>18</v>
      </c>
      <c r="F41" s="40">
        <v>3</v>
      </c>
      <c r="G41" s="50"/>
      <c r="H41" s="41"/>
      <c r="I41" s="40"/>
      <c r="J41" s="50" t="s">
        <v>41</v>
      </c>
      <c r="K41" s="41">
        <v>1</v>
      </c>
      <c r="L41" s="40"/>
      <c r="M41" s="50" t="s">
        <v>41</v>
      </c>
      <c r="N41" s="41">
        <v>1</v>
      </c>
      <c r="O41" s="40"/>
      <c r="P41" s="50"/>
      <c r="Q41" s="41"/>
      <c r="R41" s="40"/>
      <c r="S41" s="50"/>
      <c r="T41" s="41"/>
      <c r="U41" s="40"/>
    </row>
    <row r="42" spans="1:21" ht="44.25" customHeight="1">
      <c r="A42" s="37">
        <v>10</v>
      </c>
      <c r="B42" s="60" t="s">
        <v>121</v>
      </c>
      <c r="C42" s="39" t="s">
        <v>19</v>
      </c>
      <c r="D42" s="39" t="s">
        <v>19</v>
      </c>
      <c r="E42" s="40" t="s">
        <v>18</v>
      </c>
      <c r="F42" s="40">
        <v>3</v>
      </c>
      <c r="G42" s="50"/>
      <c r="H42" s="41"/>
      <c r="I42" s="40"/>
      <c r="J42" s="50" t="s">
        <v>41</v>
      </c>
      <c r="K42" s="41">
        <v>1</v>
      </c>
      <c r="L42" s="40"/>
      <c r="M42" s="50" t="s">
        <v>41</v>
      </c>
      <c r="N42" s="41">
        <v>1</v>
      </c>
      <c r="O42" s="40"/>
      <c r="P42" s="50"/>
      <c r="Q42" s="41"/>
      <c r="R42" s="40"/>
      <c r="S42" s="50"/>
      <c r="T42" s="41"/>
      <c r="U42" s="40"/>
    </row>
    <row r="43" spans="1:21" ht="60" customHeight="1">
      <c r="A43" s="37">
        <v>11</v>
      </c>
      <c r="B43" s="60" t="s">
        <v>122</v>
      </c>
      <c r="C43" s="39" t="s">
        <v>19</v>
      </c>
      <c r="D43" s="39" t="s">
        <v>19</v>
      </c>
      <c r="E43" s="40" t="s">
        <v>18</v>
      </c>
      <c r="F43" s="40">
        <v>4</v>
      </c>
      <c r="G43" s="50"/>
      <c r="H43" s="41"/>
      <c r="I43" s="40"/>
      <c r="J43" s="50" t="s">
        <v>41</v>
      </c>
      <c r="K43" s="41">
        <v>1</v>
      </c>
      <c r="L43" s="40"/>
      <c r="M43" s="50" t="s">
        <v>41</v>
      </c>
      <c r="N43" s="41">
        <v>1</v>
      </c>
      <c r="O43" s="40"/>
      <c r="P43" s="50"/>
      <c r="Q43" s="41"/>
      <c r="R43" s="40"/>
      <c r="S43" s="50"/>
      <c r="T43" s="41"/>
      <c r="U43" s="40"/>
    </row>
    <row r="44" spans="1:21" ht="31.5" customHeight="1" thickBot="1">
      <c r="A44" s="65"/>
      <c r="B44" s="91" t="s">
        <v>16</v>
      </c>
      <c r="C44" s="66"/>
      <c r="D44" s="66"/>
      <c r="E44" s="67"/>
      <c r="F44" s="68">
        <v>90</v>
      </c>
      <c r="G44" s="67"/>
      <c r="H44" s="66"/>
      <c r="I44" s="69">
        <f>I6+I29+I39</f>
        <v>0</v>
      </c>
      <c r="J44" s="67"/>
      <c r="K44" s="66"/>
      <c r="L44" s="69" t="e">
        <f>SUM(L6,L29,#REF!,L39)</f>
        <v>#REF!</v>
      </c>
      <c r="M44" s="67"/>
      <c r="N44" s="66"/>
      <c r="O44" s="69" t="e">
        <f>SUM(O6,O29,#REF!,O39)</f>
        <v>#REF!</v>
      </c>
      <c r="P44" s="67"/>
      <c r="Q44" s="66"/>
      <c r="R44" s="69">
        <f>R6+R29+R39</f>
        <v>0</v>
      </c>
      <c r="S44" s="67"/>
      <c r="T44" s="66"/>
      <c r="U44" s="69">
        <f>U6+U29+U39</f>
        <v>0</v>
      </c>
    </row>
    <row r="45" spans="1:21" ht="33.75" customHeight="1" thickBot="1">
      <c r="A45" s="70"/>
      <c r="B45" s="90" t="s">
        <v>17</v>
      </c>
      <c r="C45" s="71"/>
      <c r="D45" s="71"/>
      <c r="E45" s="71"/>
      <c r="F45" s="72"/>
      <c r="G45" s="71"/>
      <c r="H45" s="73"/>
      <c r="I45" s="74">
        <f>I44/90</f>
        <v>0</v>
      </c>
      <c r="J45" s="71"/>
      <c r="K45" s="73"/>
      <c r="L45" s="74" t="e">
        <f>L44/100</f>
        <v>#REF!</v>
      </c>
      <c r="M45" s="71"/>
      <c r="N45" s="71"/>
      <c r="O45" s="74" t="e">
        <f>O44/100</f>
        <v>#REF!</v>
      </c>
      <c r="P45" s="71"/>
      <c r="Q45" s="71"/>
      <c r="R45" s="74">
        <f>R44/90</f>
        <v>0</v>
      </c>
      <c r="S45" s="71"/>
      <c r="T45" s="71"/>
      <c r="U45" s="74">
        <f>U44/90</f>
        <v>0</v>
      </c>
    </row>
    <row r="46" spans="1:21" ht="51" customHeight="1">
      <c r="A46" s="75"/>
      <c r="B46" s="76" t="s">
        <v>33</v>
      </c>
      <c r="C46" s="77" t="s">
        <v>20</v>
      </c>
      <c r="D46" s="78" t="s">
        <v>32</v>
      </c>
      <c r="E46" s="79" t="s">
        <v>62</v>
      </c>
      <c r="F46" s="78"/>
      <c r="G46" s="162" t="s">
        <v>30</v>
      </c>
      <c r="H46" s="163"/>
      <c r="I46" s="80" t="s">
        <v>29</v>
      </c>
      <c r="J46" s="80"/>
      <c r="K46" s="80" t="s">
        <v>24</v>
      </c>
      <c r="L46" s="80"/>
      <c r="M46" s="80"/>
      <c r="N46" s="81"/>
      <c r="O46" s="80" t="s">
        <v>31</v>
      </c>
      <c r="P46" s="81"/>
      <c r="Q46" s="80" t="s">
        <v>24</v>
      </c>
      <c r="R46" s="80"/>
      <c r="S46" s="80" t="s">
        <v>31</v>
      </c>
      <c r="T46" s="82"/>
      <c r="U46" s="78"/>
    </row>
    <row r="47" spans="1:21" ht="15.75">
      <c r="A47" s="11"/>
      <c r="B47" s="12"/>
      <c r="C47" s="159" t="s">
        <v>21</v>
      </c>
      <c r="D47" s="159"/>
      <c r="E47" s="160"/>
      <c r="F47" s="161"/>
      <c r="G47" s="13" t="s">
        <v>22</v>
      </c>
      <c r="H47" s="13"/>
      <c r="I47" s="14"/>
      <c r="J47" s="15"/>
      <c r="K47" s="14"/>
      <c r="L47" s="16"/>
      <c r="M47" s="17"/>
      <c r="N47" s="18"/>
      <c r="O47" s="14"/>
      <c r="P47" s="17"/>
      <c r="Q47" s="18" t="s">
        <v>32</v>
      </c>
      <c r="R47" s="14"/>
      <c r="S47" s="17"/>
      <c r="T47" s="18"/>
      <c r="U47" s="14"/>
    </row>
    <row r="48" spans="1:21">
      <c r="G48" s="5"/>
      <c r="H48" s="6"/>
    </row>
  </sheetData>
  <mergeCells count="29">
    <mergeCell ref="E2:E3"/>
    <mergeCell ref="M2:O2"/>
    <mergeCell ref="G3:G4"/>
    <mergeCell ref="A1:U1"/>
    <mergeCell ref="P2:R2"/>
    <mergeCell ref="P3:P4"/>
    <mergeCell ref="Q3:R4"/>
    <mergeCell ref="S2:U2"/>
    <mergeCell ref="S3:S4"/>
    <mergeCell ref="T3:U4"/>
    <mergeCell ref="A2:A4"/>
    <mergeCell ref="J3:J4"/>
    <mergeCell ref="H3:I4"/>
    <mergeCell ref="A5:E5"/>
    <mergeCell ref="A6:E6"/>
    <mergeCell ref="N3:O4"/>
    <mergeCell ref="A28:E28"/>
    <mergeCell ref="C47:D47"/>
    <mergeCell ref="E47:F47"/>
    <mergeCell ref="G46:H46"/>
    <mergeCell ref="E26:U27"/>
    <mergeCell ref="A39:E39"/>
    <mergeCell ref="F2:F3"/>
    <mergeCell ref="G2:I2"/>
    <mergeCell ref="J2:L2"/>
    <mergeCell ref="B2:B4"/>
    <mergeCell ref="K3:L4"/>
    <mergeCell ref="M3:M4"/>
    <mergeCell ref="C2:D3"/>
  </mergeCells>
  <pageMargins left="0.15748031496062992" right="0.15748031496062992" top="0.35433070866141736" bottom="0.27559055118110237" header="0.19685039370078741" footer="0.19685039370078741"/>
  <pageSetup paperSize="9" scale="60" orientation="portrait" r:id="rId1"/>
  <rowBreaks count="2" manualBreakCount="2">
    <brk id="21" max="20" man="1"/>
    <brk id="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E6:I14"/>
  <sheetViews>
    <sheetView workbookViewId="0">
      <selection activeCell="G14" sqref="G14"/>
    </sheetView>
  </sheetViews>
  <sheetFormatPr defaultRowHeight="14.25"/>
  <cols>
    <col min="9" max="9" width="9.375" bestFit="1" customWidth="1"/>
  </cols>
  <sheetData>
    <row r="6" spans="5:9" ht="15" thickBot="1"/>
    <row r="7" spans="5:9" ht="21" thickBot="1">
      <c r="E7">
        <f>15/65</f>
        <v>0.23076923076923078</v>
      </c>
      <c r="F7">
        <v>5</v>
      </c>
      <c r="G7" s="132">
        <f>F7*E7</f>
        <v>1.153846153846154</v>
      </c>
      <c r="I7" s="129">
        <v>1.1534</v>
      </c>
    </row>
    <row r="8" spans="5:9" ht="21" thickBot="1">
      <c r="E8">
        <f>10/65</f>
        <v>0.15384615384615385</v>
      </c>
      <c r="F8">
        <v>5</v>
      </c>
      <c r="G8" s="132">
        <f t="shared" ref="G8:G12" si="0">F8*E8</f>
        <v>0.76923076923076927</v>
      </c>
      <c r="I8" s="130">
        <v>0.76919999999999999</v>
      </c>
    </row>
    <row r="9" spans="5:9" ht="21" thickBot="1">
      <c r="E9">
        <f t="shared" ref="E9:E12" si="1">10/65</f>
        <v>0.15384615384615385</v>
      </c>
      <c r="F9">
        <v>5</v>
      </c>
      <c r="G9" s="132">
        <f t="shared" si="0"/>
        <v>0.76923076923076927</v>
      </c>
      <c r="I9" s="130">
        <v>0.76919999999999999</v>
      </c>
    </row>
    <row r="10" spans="5:9" ht="21" thickBot="1">
      <c r="E10">
        <f t="shared" si="1"/>
        <v>0.15384615384615385</v>
      </c>
      <c r="F10">
        <v>4.28</v>
      </c>
      <c r="G10" s="132">
        <f>F10*E10</f>
        <v>0.65846153846153854</v>
      </c>
      <c r="I10" s="130">
        <v>0.65849999999999997</v>
      </c>
    </row>
    <row r="11" spans="5:9" ht="21" thickBot="1">
      <c r="E11">
        <f t="shared" si="1"/>
        <v>0.15384615384615385</v>
      </c>
      <c r="F11" s="131">
        <v>3.6429</v>
      </c>
      <c r="G11" s="132">
        <f t="shared" si="0"/>
        <v>0.56044615384615393</v>
      </c>
      <c r="I11" s="130">
        <v>0.56040000000000001</v>
      </c>
    </row>
    <row r="12" spans="5:9" ht="21" thickBot="1">
      <c r="E12">
        <f t="shared" si="1"/>
        <v>0.15384615384615385</v>
      </c>
      <c r="F12">
        <v>5</v>
      </c>
      <c r="G12" s="132">
        <f t="shared" si="0"/>
        <v>0.76923076923076927</v>
      </c>
      <c r="I12" s="130">
        <v>0.76919999999999999</v>
      </c>
    </row>
    <row r="14" spans="5:9">
      <c r="G14" s="128">
        <f>SUM(G7:G12)</f>
        <v>4.6804461538461544</v>
      </c>
      <c r="I14" s="128">
        <f>SUM(I7:I12)</f>
        <v>4.6798999999999999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2" sqref="D32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Sar Card 58</vt:lpstr>
      <vt:lpstr>Sheet1</vt:lpstr>
      <vt:lpstr>Sheet2</vt:lpstr>
      <vt:lpstr>Sheet3</vt:lpstr>
      <vt:lpstr>'Sar Card 58'!Print_Area</vt:lpstr>
      <vt:lpstr>Sheet1!Print_Area</vt:lpstr>
      <vt:lpstr>'Sar Card 58'!Print_Titles</vt:lpstr>
      <vt:lpstr>Sheet1!Print_Titles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psdg</cp:lastModifiedBy>
  <cp:lastPrinted>2015-10-29T03:28:39Z</cp:lastPrinted>
  <dcterms:created xsi:type="dcterms:W3CDTF">2012-02-02T03:34:42Z</dcterms:created>
  <dcterms:modified xsi:type="dcterms:W3CDTF">2016-07-04T02:48:18Z</dcterms:modified>
</cp:coreProperties>
</file>