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\Downloads\ชุดข้อมูลเปิด-รายงานสถิติจำนวนผู้เข้าชมสวนสัตว์\แบบฟอร์มข้อมูลรายงาน สถิติจำนวนผู้เข้าชมสวนสัตว์ เป็นชุดข้อมูลเปิด (Open data)\"/>
    </mc:Choice>
  </mc:AlternateContent>
  <bookViews>
    <workbookView xWindow="-120" yWindow="-120" windowWidth="24240" windowHeight="13020"/>
  </bookViews>
  <sheets>
    <sheet name="statistics" sheetId="1" r:id="rId1"/>
    <sheet name="Data Dictionary" sheetId="2" r:id="rId2"/>
  </sheets>
  <definedNames>
    <definedName name="_xlnm.Print_Area" localSheetId="0">statistics!$A$1:$O$61</definedName>
    <definedName name="_xlnm.Print_Titles" localSheetId="0">statistics!$1:$1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1" l="1"/>
  <c r="E61" i="1"/>
  <c r="D61" i="1"/>
  <c r="F57" i="1"/>
  <c r="E57" i="1"/>
  <c r="E53" i="1"/>
  <c r="F52" i="1"/>
  <c r="E52" i="1"/>
  <c r="D52" i="1"/>
  <c r="F51" i="1"/>
  <c r="E51" i="1"/>
  <c r="D51" i="1"/>
  <c r="F42" i="1"/>
  <c r="E42" i="1"/>
  <c r="F41" i="1"/>
  <c r="D41" i="1"/>
  <c r="F32" i="1"/>
  <c r="E32" i="1"/>
  <c r="D32" i="1"/>
  <c r="F31" i="1"/>
  <c r="E31" i="1"/>
  <c r="D31" i="1"/>
  <c r="D24" i="1"/>
  <c r="E23" i="1"/>
  <c r="D23" i="1"/>
  <c r="F22" i="1"/>
  <c r="E22" i="1"/>
  <c r="D22" i="1"/>
  <c r="F21" i="1"/>
  <c r="E21" i="1"/>
  <c r="D21" i="1"/>
  <c r="F18" i="1"/>
  <c r="E18" i="1"/>
  <c r="F17" i="1"/>
  <c r="E17" i="1"/>
  <c r="F13" i="1"/>
  <c r="E13" i="1"/>
  <c r="D13" i="1"/>
  <c r="F12" i="1"/>
  <c r="E12" i="1"/>
  <c r="D12" i="1"/>
  <c r="F11" i="1"/>
  <c r="E11" i="1"/>
  <c r="D11" i="1"/>
  <c r="E3" i="1"/>
  <c r="D3" i="1"/>
  <c r="G2" i="1"/>
  <c r="F2" i="1"/>
  <c r="E2" i="1"/>
  <c r="D2" i="1"/>
</calcChain>
</file>

<file path=xl/sharedStrings.xml><?xml version="1.0" encoding="utf-8"?>
<sst xmlns="http://schemas.openxmlformats.org/spreadsheetml/2006/main" count="158" uniqueCount="45">
  <si>
    <t>สวนสัตว์</t>
  </si>
  <si>
    <t>สวนสัตว์เขาเขียว</t>
  </si>
  <si>
    <t>สวนสัตว์เชียงใหม่</t>
  </si>
  <si>
    <t>สวนสัตว์นครราชสีมา</t>
  </si>
  <si>
    <t>รายการ</t>
  </si>
  <si>
    <t>ผู้ใหญ่</t>
  </si>
  <si>
    <t>เด็ก</t>
  </si>
  <si>
    <t>ยกเว้น</t>
  </si>
  <si>
    <t>โครงการทัวร์สวนสัตว์</t>
  </si>
  <si>
    <t>สวนสัตว์อุบลราชธานี</t>
  </si>
  <si>
    <t>สวนสัตว์ขอนแก่น</t>
  </si>
  <si>
    <t>สวนสัตว์สงขลา</t>
  </si>
  <si>
    <t>โครงการให้บริการความรู้ อสส.</t>
  </si>
  <si>
    <t>นักศึกษา/ครู/ทหาร/ตำรวจ</t>
  </si>
  <si>
    <t>ผู้ใหญ่ (ชาวต่างชาติ)</t>
  </si>
  <si>
    <t>เด็ก (ชาวต่างชาติ)</t>
  </si>
  <si>
    <t>ผู้ใหญ่ (ไนท์ซาฟารี)</t>
  </si>
  <si>
    <t>เด็ก (ไนท์ซาฟารี)</t>
  </si>
  <si>
    <t>คำอธิบาย</t>
  </si>
  <si>
    <t>ผู้เข้าใช้บริการที่ใส่เครื่องแบบ
นักศึกษา/ครู/ทหาร/ตำรวจ</t>
  </si>
  <si>
    <t>ผู้เข้าใช้บริการที่มีความสูง135 ซม. ขึ้นไป</t>
  </si>
  <si>
    <t>ผู้เข้าใช้บริการที่มีความสูง100-135 ซม.</t>
  </si>
  <si>
    <t>การจัดนำนักเรียนเข้าเยี่ยมชมสวนสัตว์
(โครงการนำนักเรียน)</t>
  </si>
  <si>
    <t>การจัดการนำนักท่องเทียวชมสวนสัตว์หลังบ้าน
เช่นการให้อาหาร (ซื้อบัตรพิเศษ,โปรโมชั่น)</t>
  </si>
  <si>
    <t>ชาวต่างชาติที่มีความสูง135 ซม. ขึ้นไป</t>
  </si>
  <si>
    <t>ชาวต่างชาติที่มีความสูง100-135 ซม.</t>
  </si>
  <si>
    <t>เด็กสูงไม่เกิน 100 ซม./ผู้สูงอายุ 60 ปี ขึ้นไป/ผู้พิการ/พระภิกษุ/สามเณร/ทหารผ่านศึก/ผู้ถือบัตรสมาชิกสโมสรฯ/หน่วยงานที่ขอความอนุเคราะห์/ผู้ถือบัตรอนุญาติพิเศษ/โครงการมา4 จ่าย3/มัคคุเทศก์/บัตร Guest pass/ติดต่องาน</t>
  </si>
  <si>
    <t>ปีงบประมาณ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</si>
  <si>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</si>
  <si>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</si>
  <si>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</si>
  <si>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</si>
  <si>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</si>
  <si>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</si>
  <si>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</si>
  <si>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</si>
  <si>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</si>
  <si>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</si>
  <si>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</si>
  <si>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</si>
  <si>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 xml:space="preserve"> </t>
  </si>
  <si>
    <r>
      <rPr>
        <sz val="16"/>
        <rFont val="TH Sarabun New"/>
        <family val="2"/>
      </rPr>
      <t>ผู้ใหญ่ (ชาวต่างชาติ)</t>
    </r>
  </si>
  <si>
    <r>
      <rPr>
        <sz val="16"/>
        <rFont val="TH Sarabun New"/>
        <family val="2"/>
      </rPr>
      <t>เด็ก (ชาวต่างชาติ)</t>
    </r>
  </si>
  <si>
    <r>
      <rPr>
        <sz val="16"/>
        <rFont val="TH Sarabun New"/>
        <family val="2"/>
      </rPr>
      <t>ผู้ใหญ่ (ไนท์ซาฟารี)</t>
    </r>
  </si>
  <si>
    <r>
      <rPr>
        <sz val="16"/>
        <rFont val="TH Sarabun New"/>
        <family val="2"/>
      </rPr>
      <t>เด็ก (ไนท์ซาฟารี)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</si>
</sst>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_(* #,##0.00_);_(* \(#,##0.00\);_(* &quot;-&quot;??_);_(@_)"/>
    <numFmt numFmtId="188" formatCode="_-* #,##0_-;\-* #,##0_-;_-* &quot;-&quot;??_-;_-@_-"/>
    <numFmt numFmtId="189" formatCode="#,##0\ ;\-#,##0\ ;&quot; -&quot;#\ ;@\ "/>
  </numFmts>
  <fonts count="10" x14ac:knownFonts="1">
    <font>
      <sz val="10"/>
      <color rgb="FF000000"/>
      <name val="Times New Roman"/>
      <charset val="204"/>
    </font>
    <font>
      <sz val="16"/>
      <color rgb="FF000000"/>
      <name val="TH Sarabun New"/>
      <family val="2"/>
    </font>
    <font>
      <sz val="16"/>
      <name val="TH Sarabun New"/>
      <family val="2"/>
    </font>
    <font>
      <sz val="10"/>
      <color rgb="FF000000"/>
      <name val="Times New Roman"/>
      <family val="1"/>
    </font>
    <font>
      <sz val="16"/>
      <color theme="1"/>
      <name val="TH Sarabun New"/>
      <family val="2"/>
    </font>
    <font>
      <sz val="14"/>
      <color rgb="FF000000"/>
      <name val="TH Sarabun New"/>
      <family val="2"/>
    </font>
    <font>
      <b/>
      <sz val="18"/>
      <name val="TH Sarabun New"/>
      <family val="2"/>
    </font>
    <font>
      <sz val="18"/>
      <color rgb="FF000000"/>
      <name val="TH Sarabun New"/>
      <family val="2"/>
    </font>
    <font>
      <b/>
      <sz val="18"/>
      <color rgb="FF000000"/>
      <name val="TH Sarabun New"/>
      <family val="2"/>
    </font>
    <font>
      <sz val="10"/>
      <color rgb="FF000000"/>
      <name val="TH Sarabun New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87" fontId="3" fillId="0" borderId="0" applyFont="0" applyFill="0" applyBorder="0" applyAlignment="0" applyProtection="0"/>
  </cellStyleXfs>
  <cellXfs count="48">
    <xf numFmtId="0" fontId="0" fillId="0" borderId="0" xfId="0" applyAlignment="1">
      <alignment horizontal="left" vertical="top"/>
    </xf>
    <xf numFmtId="0" fontId="1" fillId="8" borderId="1" xfId="0" applyFont="1" applyFill="1" applyBorder="1" applyAlignment="1">
      <alignment horizontal="left" wrapText="1"/>
    </xf>
    <xf numFmtId="0" fontId="1" fillId="7" borderId="1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188" fontId="4" fillId="6" borderId="3" xfId="1" applyNumberFormat="1" applyFont="1" applyFill="1" applyBorder="1" applyAlignment="1">
      <alignment horizontal="center" vertical="center"/>
    </xf>
    <xf numFmtId="188" fontId="4" fillId="6" borderId="4" xfId="1" applyNumberFormat="1" applyFont="1" applyFill="1" applyBorder="1" applyAlignment="1">
      <alignment horizontal="center" vertical="center"/>
    </xf>
    <xf numFmtId="188" fontId="4" fillId="5" borderId="3" xfId="1" applyNumberFormat="1" applyFont="1" applyFill="1" applyBorder="1" applyAlignment="1">
      <alignment horizontal="center" vertical="center"/>
    </xf>
    <xf numFmtId="188" fontId="4" fillId="5" borderId="4" xfId="1" applyNumberFormat="1" applyFont="1" applyFill="1" applyBorder="1" applyAlignment="1">
      <alignment horizontal="center" vertical="center"/>
    </xf>
    <xf numFmtId="188" fontId="4" fillId="3" borderId="3" xfId="1" applyNumberFormat="1" applyFont="1" applyFill="1" applyBorder="1" applyAlignment="1">
      <alignment horizontal="center" vertical="center"/>
    </xf>
    <xf numFmtId="188" fontId="4" fillId="3" borderId="4" xfId="1" applyNumberFormat="1" applyFont="1" applyFill="1" applyBorder="1" applyAlignment="1">
      <alignment horizontal="center" vertical="center"/>
    </xf>
    <xf numFmtId="188" fontId="4" fillId="2" borderId="3" xfId="1" applyNumberFormat="1" applyFont="1" applyFill="1" applyBorder="1" applyAlignment="1">
      <alignment horizontal="center" vertical="center"/>
    </xf>
    <xf numFmtId="188" fontId="4" fillId="2" borderId="4" xfId="1" applyNumberFormat="1" applyFont="1" applyFill="1" applyBorder="1" applyAlignment="1">
      <alignment horizontal="center" vertical="center"/>
    </xf>
    <xf numFmtId="189" fontId="2" fillId="2" borderId="5" xfId="0" applyNumberFormat="1" applyFont="1" applyFill="1" applyBorder="1" applyAlignment="1">
      <alignment horizontal="right" vertical="center"/>
    </xf>
    <xf numFmtId="188" fontId="4" fillId="8" borderId="3" xfId="1" applyNumberFormat="1" applyFont="1" applyFill="1" applyBorder="1" applyAlignment="1">
      <alignment horizontal="center" vertical="center"/>
    </xf>
    <xf numFmtId="188" fontId="4" fillId="8" borderId="4" xfId="1" applyNumberFormat="1" applyFont="1" applyFill="1" applyBorder="1" applyAlignment="1">
      <alignment horizontal="center" vertical="center"/>
    </xf>
    <xf numFmtId="188" fontId="4" fillId="7" borderId="3" xfId="1" applyNumberFormat="1" applyFont="1" applyFill="1" applyBorder="1" applyAlignment="1">
      <alignment horizontal="center" vertical="center"/>
    </xf>
    <xf numFmtId="188" fontId="4" fillId="7" borderId="4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 wrapText="1"/>
    </xf>
    <xf numFmtId="0" fontId="8" fillId="9" borderId="3" xfId="0" applyFont="1" applyFill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abSelected="1" zoomScaleNormal="100" workbookViewId="0"/>
  </sheetViews>
  <sheetFormatPr defaultColWidth="9.33203125" defaultRowHeight="21.75" x14ac:dyDescent="0.2"/>
  <cols>
    <col min="1" max="1" width="30.6640625" style="20" customWidth="1"/>
    <col min="2" max="2" width="21.83203125" style="20" customWidth="1"/>
    <col min="3" max="3" width="18.83203125" style="46" customWidth="1"/>
    <col min="4" max="15" width="10.83203125" style="20" customWidth="1"/>
    <col min="16" max="16384" width="9.33203125" style="20"/>
  </cols>
  <sheetData>
    <row r="1" spans="1:19" s="21" customFormat="1" ht="32.25" customHeight="1" x14ac:dyDescent="0.2">
      <c r="A1" s="39" t="s">
        <v>4</v>
      </c>
      <c r="B1" s="39" t="s">
        <v>0</v>
      </c>
      <c r="C1" s="39" t="s">
        <v>27</v>
      </c>
      <c r="D1" s="39" t="s">
        <v>28</v>
      </c>
      <c r="E1" s="39" t="s">
        <v>29</v>
      </c>
      <c r="F1" s="39" t="s">
        <v>30</v>
      </c>
      <c r="G1" s="39" t="s">
        <v>31</v>
      </c>
      <c r="H1" s="39" t="s">
        <v>32</v>
      </c>
      <c r="I1" s="39" t="s">
        <v>33</v>
      </c>
      <c r="J1" s="39" t="s">
        <v>34</v>
      </c>
      <c r="K1" s="39" t="s">
        <v>35</v>
      </c>
      <c r="L1" s="39" t="s">
        <v>36</v>
      </c>
      <c r="M1" s="39" t="s">
        <v>37</v>
      </c>
      <c r="N1" s="39" t="s">
        <v>38</v>
      </c>
      <c r="O1" s="47" t="s">
        <v>39</v>
      </c>
    </row>
    <row r="2" spans="1:19" s="23" customFormat="1" ht="24.2" customHeight="1" x14ac:dyDescent="0.55000000000000004">
      <c r="A2" s="22" t="s">
        <v>5</v>
      </c>
      <c r="B2" s="22" t="s">
        <v>1</v>
      </c>
      <c r="C2" s="40">
        <v>2566</v>
      </c>
      <c r="D2" s="13">
        <f>70288+1896</f>
        <v>72184</v>
      </c>
      <c r="E2" s="13">
        <f>25618+478</f>
        <v>26096</v>
      </c>
      <c r="F2" s="13">
        <f>44090+770</f>
        <v>44860</v>
      </c>
      <c r="G2" s="13">
        <f>41358+34</f>
        <v>41392</v>
      </c>
      <c r="H2" s="13">
        <v>21461</v>
      </c>
      <c r="I2" s="13">
        <v>37895</v>
      </c>
      <c r="J2" s="13">
        <v>53184</v>
      </c>
      <c r="K2" s="13">
        <v>32138</v>
      </c>
      <c r="L2" s="14">
        <v>27383</v>
      </c>
      <c r="M2" s="13">
        <v>37807</v>
      </c>
      <c r="N2" s="13">
        <v>35618</v>
      </c>
      <c r="O2" s="6"/>
    </row>
    <row r="3" spans="1:19" s="23" customFormat="1" ht="24.2" customHeight="1" x14ac:dyDescent="0.55000000000000004">
      <c r="A3" s="22" t="s">
        <v>6</v>
      </c>
      <c r="B3" s="22" t="s">
        <v>1</v>
      </c>
      <c r="C3" s="40">
        <v>2566</v>
      </c>
      <c r="D3" s="13">
        <f>20138+0</f>
        <v>20138</v>
      </c>
      <c r="E3" s="13">
        <f>6036</f>
        <v>6036</v>
      </c>
      <c r="F3" s="13">
        <v>7735</v>
      </c>
      <c r="G3" s="15">
        <v>6322</v>
      </c>
      <c r="H3" s="13">
        <v>3336</v>
      </c>
      <c r="I3" s="13">
        <v>9191</v>
      </c>
      <c r="J3" s="13">
        <v>16608</v>
      </c>
      <c r="K3" s="13">
        <v>7971</v>
      </c>
      <c r="L3" s="14">
        <v>5062</v>
      </c>
      <c r="M3" s="13">
        <v>7504</v>
      </c>
      <c r="N3" s="13">
        <v>6824</v>
      </c>
      <c r="O3" s="6"/>
    </row>
    <row r="4" spans="1:19" s="23" customFormat="1" ht="24.6" customHeight="1" x14ac:dyDescent="0.55000000000000004">
      <c r="A4" s="22" t="s">
        <v>12</v>
      </c>
      <c r="B4" s="22" t="s">
        <v>1</v>
      </c>
      <c r="C4" s="40">
        <v>2566</v>
      </c>
      <c r="D4" s="13">
        <v>8629</v>
      </c>
      <c r="E4" s="13">
        <v>16403</v>
      </c>
      <c r="F4" s="13">
        <v>18043</v>
      </c>
      <c r="G4" s="13">
        <v>12524</v>
      </c>
      <c r="H4" s="13">
        <v>11553</v>
      </c>
      <c r="I4" s="13">
        <v>11748</v>
      </c>
      <c r="J4" s="13">
        <v>354</v>
      </c>
      <c r="K4" s="13">
        <v>282</v>
      </c>
      <c r="L4" s="14">
        <v>3793</v>
      </c>
      <c r="M4" s="13">
        <v>9286</v>
      </c>
      <c r="N4" s="13">
        <v>18529</v>
      </c>
      <c r="O4" s="6"/>
    </row>
    <row r="5" spans="1:19" s="23" customFormat="1" ht="24.2" customHeight="1" x14ac:dyDescent="0.55000000000000004">
      <c r="A5" s="22" t="s">
        <v>8</v>
      </c>
      <c r="B5" s="22" t="s">
        <v>1</v>
      </c>
      <c r="C5" s="40">
        <v>2566</v>
      </c>
      <c r="D5" s="13">
        <v>0</v>
      </c>
      <c r="E5" s="13">
        <v>0</v>
      </c>
      <c r="F5" s="13">
        <v>0</v>
      </c>
      <c r="G5" s="13">
        <v>19640</v>
      </c>
      <c r="H5" s="13">
        <v>18171</v>
      </c>
      <c r="I5" s="13">
        <v>16652</v>
      </c>
      <c r="J5" s="13">
        <v>13205</v>
      </c>
      <c r="K5" s="13">
        <v>8063</v>
      </c>
      <c r="L5" s="14">
        <v>10148</v>
      </c>
      <c r="M5" s="13">
        <v>14321</v>
      </c>
      <c r="N5" s="13">
        <v>16381</v>
      </c>
      <c r="O5" s="6"/>
    </row>
    <row r="6" spans="1:19" s="23" customFormat="1" ht="24.2" customHeight="1" x14ac:dyDescent="0.55000000000000004">
      <c r="A6" s="22" t="s">
        <v>13</v>
      </c>
      <c r="B6" s="22" t="s">
        <v>1</v>
      </c>
      <c r="C6" s="40">
        <v>2566</v>
      </c>
      <c r="D6" s="13">
        <v>9798</v>
      </c>
      <c r="E6" s="13">
        <v>4023</v>
      </c>
      <c r="F6" s="13">
        <v>6037</v>
      </c>
      <c r="G6" s="13">
        <v>4724</v>
      </c>
      <c r="H6" s="13">
        <v>2787</v>
      </c>
      <c r="I6" s="13">
        <v>5896</v>
      </c>
      <c r="J6" s="13">
        <v>7758</v>
      </c>
      <c r="K6" s="13">
        <v>5292</v>
      </c>
      <c r="L6" s="14">
        <v>3746</v>
      </c>
      <c r="M6" s="13">
        <v>5092</v>
      </c>
      <c r="N6" s="13">
        <v>4344</v>
      </c>
      <c r="O6" s="6"/>
    </row>
    <row r="7" spans="1:19" s="23" customFormat="1" ht="24.2" customHeight="1" x14ac:dyDescent="0.55000000000000004">
      <c r="A7" s="24" t="s">
        <v>41</v>
      </c>
      <c r="B7" s="22" t="s">
        <v>1</v>
      </c>
      <c r="C7" s="40">
        <v>2566</v>
      </c>
      <c r="D7" s="13">
        <v>449</v>
      </c>
      <c r="E7" s="13">
        <v>757</v>
      </c>
      <c r="F7" s="13">
        <v>1604</v>
      </c>
      <c r="G7" s="13">
        <v>2016</v>
      </c>
      <c r="H7" s="13">
        <v>1585</v>
      </c>
      <c r="I7" s="13">
        <v>1535</v>
      </c>
      <c r="J7" s="13">
        <v>1285</v>
      </c>
      <c r="K7" s="13">
        <v>922</v>
      </c>
      <c r="L7" s="14">
        <v>1012</v>
      </c>
      <c r="M7" s="13">
        <v>1535</v>
      </c>
      <c r="N7" s="13">
        <v>1629</v>
      </c>
      <c r="O7" s="6"/>
    </row>
    <row r="8" spans="1:19" s="23" customFormat="1" ht="24.2" customHeight="1" x14ac:dyDescent="0.55000000000000004">
      <c r="A8" s="24" t="s">
        <v>42</v>
      </c>
      <c r="B8" s="22" t="s">
        <v>1</v>
      </c>
      <c r="C8" s="40">
        <v>2566</v>
      </c>
      <c r="D8" s="13">
        <v>76</v>
      </c>
      <c r="E8" s="13">
        <v>62</v>
      </c>
      <c r="F8" s="13">
        <v>240</v>
      </c>
      <c r="G8" s="13">
        <v>349</v>
      </c>
      <c r="H8" s="13">
        <v>201</v>
      </c>
      <c r="I8" s="13">
        <v>225</v>
      </c>
      <c r="J8" s="13">
        <v>207</v>
      </c>
      <c r="K8" s="13">
        <v>90</v>
      </c>
      <c r="L8" s="14">
        <v>169</v>
      </c>
      <c r="M8" s="13">
        <v>339</v>
      </c>
      <c r="N8" s="13">
        <v>345</v>
      </c>
      <c r="O8" s="6"/>
    </row>
    <row r="9" spans="1:19" s="23" customFormat="1" ht="24.6" customHeight="1" x14ac:dyDescent="0.55000000000000004">
      <c r="A9" s="24" t="s">
        <v>43</v>
      </c>
      <c r="B9" s="22" t="s">
        <v>1</v>
      </c>
      <c r="C9" s="40">
        <v>2566</v>
      </c>
      <c r="D9" s="13">
        <v>229</v>
      </c>
      <c r="E9" s="13">
        <v>282</v>
      </c>
      <c r="F9" s="13">
        <v>198</v>
      </c>
      <c r="G9" s="13">
        <v>274</v>
      </c>
      <c r="H9" s="13">
        <v>105</v>
      </c>
      <c r="I9" s="13">
        <v>161</v>
      </c>
      <c r="J9" s="13">
        <v>237</v>
      </c>
      <c r="K9" s="13">
        <v>235</v>
      </c>
      <c r="L9" s="14">
        <v>168</v>
      </c>
      <c r="M9" s="13">
        <v>204</v>
      </c>
      <c r="N9" s="13">
        <v>132</v>
      </c>
      <c r="O9" s="6"/>
      <c r="S9" s="23" t="s">
        <v>40</v>
      </c>
    </row>
    <row r="10" spans="1:19" s="23" customFormat="1" ht="24.2" customHeight="1" x14ac:dyDescent="0.55000000000000004">
      <c r="A10" s="24" t="s">
        <v>44</v>
      </c>
      <c r="B10" s="22" t="s">
        <v>1</v>
      </c>
      <c r="C10" s="40">
        <v>2566</v>
      </c>
      <c r="D10" s="13">
        <v>125</v>
      </c>
      <c r="E10" s="13">
        <v>55</v>
      </c>
      <c r="F10" s="13">
        <v>60</v>
      </c>
      <c r="G10" s="13">
        <v>480</v>
      </c>
      <c r="H10" s="13">
        <v>56</v>
      </c>
      <c r="I10" s="13">
        <v>103</v>
      </c>
      <c r="J10" s="13">
        <v>47</v>
      </c>
      <c r="K10" s="13">
        <v>75</v>
      </c>
      <c r="L10" s="14">
        <v>87</v>
      </c>
      <c r="M10" s="13">
        <v>74</v>
      </c>
      <c r="N10" s="13">
        <v>43</v>
      </c>
      <c r="O10" s="6"/>
    </row>
    <row r="11" spans="1:19" s="23" customFormat="1" ht="24.2" customHeight="1" x14ac:dyDescent="0.55000000000000004">
      <c r="A11" s="22" t="s">
        <v>7</v>
      </c>
      <c r="B11" s="22" t="s">
        <v>1</v>
      </c>
      <c r="C11" s="40">
        <v>2566</v>
      </c>
      <c r="D11" s="13">
        <f>6494+10524</f>
        <v>17018</v>
      </c>
      <c r="E11" s="13">
        <f>3928+3100</f>
        <v>7028</v>
      </c>
      <c r="F11" s="13">
        <f>5677+5591</f>
        <v>11268</v>
      </c>
      <c r="G11" s="13">
        <v>10355</v>
      </c>
      <c r="H11" s="13">
        <v>5774</v>
      </c>
      <c r="I11" s="13">
        <v>8221</v>
      </c>
      <c r="J11" s="13">
        <v>10762</v>
      </c>
      <c r="K11" s="13">
        <v>8121</v>
      </c>
      <c r="L11" s="14">
        <v>7282</v>
      </c>
      <c r="M11" s="13">
        <v>10720</v>
      </c>
      <c r="N11" s="13">
        <v>9169</v>
      </c>
      <c r="O11" s="6"/>
    </row>
    <row r="12" spans="1:19" s="23" customFormat="1" ht="24.2" customHeight="1" x14ac:dyDescent="0.55000000000000004">
      <c r="A12" s="25" t="s">
        <v>5</v>
      </c>
      <c r="B12" s="25" t="s">
        <v>2</v>
      </c>
      <c r="C12" s="41">
        <v>2566</v>
      </c>
      <c r="D12" s="11">
        <f>16082+21773</f>
        <v>37855</v>
      </c>
      <c r="E12" s="11">
        <f>9204+10432</f>
        <v>19636</v>
      </c>
      <c r="F12" s="11">
        <f>20895+20376</f>
        <v>41271</v>
      </c>
      <c r="G12" s="11">
        <v>38555</v>
      </c>
      <c r="H12" s="11">
        <v>20725</v>
      </c>
      <c r="I12" s="11">
        <v>21131</v>
      </c>
      <c r="J12" s="11">
        <v>23892</v>
      </c>
      <c r="K12" s="11">
        <v>17049</v>
      </c>
      <c r="L12" s="12">
        <v>14461</v>
      </c>
      <c r="M12" s="11">
        <v>27864</v>
      </c>
      <c r="N12" s="11">
        <v>30876</v>
      </c>
      <c r="O12" s="5"/>
    </row>
    <row r="13" spans="1:19" s="23" customFormat="1" ht="24.2" customHeight="1" x14ac:dyDescent="0.55000000000000004">
      <c r="A13" s="25" t="s">
        <v>6</v>
      </c>
      <c r="B13" s="25" t="s">
        <v>2</v>
      </c>
      <c r="C13" s="41">
        <v>2566</v>
      </c>
      <c r="D13" s="11">
        <f>5493+7672</f>
        <v>13165</v>
      </c>
      <c r="E13" s="11">
        <f>3247+3352</f>
        <v>6599</v>
      </c>
      <c r="F13" s="11">
        <f>6876+7124</f>
        <v>14000</v>
      </c>
      <c r="G13" s="11">
        <v>12372</v>
      </c>
      <c r="H13" s="11">
        <v>8357</v>
      </c>
      <c r="I13" s="11">
        <v>6750</v>
      </c>
      <c r="J13" s="11">
        <v>7330</v>
      </c>
      <c r="K13" s="11">
        <v>6956</v>
      </c>
      <c r="L13" s="12">
        <v>2970</v>
      </c>
      <c r="M13" s="11">
        <v>7484</v>
      </c>
      <c r="N13" s="11">
        <v>11281</v>
      </c>
      <c r="O13" s="5"/>
    </row>
    <row r="14" spans="1:19" s="23" customFormat="1" ht="24.6" customHeight="1" x14ac:dyDescent="0.55000000000000004">
      <c r="A14" s="25" t="s">
        <v>12</v>
      </c>
      <c r="B14" s="25" t="s">
        <v>2</v>
      </c>
      <c r="C14" s="41">
        <v>2566</v>
      </c>
      <c r="D14" s="11">
        <v>0</v>
      </c>
      <c r="E14" s="11">
        <v>4572</v>
      </c>
      <c r="F14" s="11">
        <v>10743</v>
      </c>
      <c r="G14" s="11">
        <v>7507</v>
      </c>
      <c r="H14" s="11">
        <v>9806</v>
      </c>
      <c r="I14" s="11">
        <v>5108</v>
      </c>
      <c r="J14" s="11">
        <v>1002</v>
      </c>
      <c r="K14" s="11">
        <v>230</v>
      </c>
      <c r="L14" s="12">
        <v>1761</v>
      </c>
      <c r="M14" s="11">
        <v>3177</v>
      </c>
      <c r="N14" s="11">
        <v>6398</v>
      </c>
      <c r="O14" s="5"/>
    </row>
    <row r="15" spans="1:19" s="23" customFormat="1" ht="24.2" customHeight="1" x14ac:dyDescent="0.55000000000000004">
      <c r="A15" s="25" t="s">
        <v>8</v>
      </c>
      <c r="B15" s="25" t="s">
        <v>2</v>
      </c>
      <c r="C15" s="41">
        <v>2566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2">
        <v>0</v>
      </c>
      <c r="M15" s="11">
        <v>0</v>
      </c>
      <c r="N15" s="11">
        <v>0</v>
      </c>
      <c r="O15" s="5"/>
    </row>
    <row r="16" spans="1:19" s="23" customFormat="1" ht="24.2" customHeight="1" x14ac:dyDescent="0.55000000000000004">
      <c r="A16" s="25" t="s">
        <v>13</v>
      </c>
      <c r="B16" s="25" t="s">
        <v>2</v>
      </c>
      <c r="C16" s="41">
        <v>2566</v>
      </c>
      <c r="D16" s="11">
        <v>2860</v>
      </c>
      <c r="E16" s="11">
        <v>2032</v>
      </c>
      <c r="F16" s="11">
        <v>3009</v>
      </c>
      <c r="G16" s="11">
        <v>2590</v>
      </c>
      <c r="H16" s="11">
        <v>1513</v>
      </c>
      <c r="I16" s="11">
        <v>2244</v>
      </c>
      <c r="J16" s="11">
        <v>1479</v>
      </c>
      <c r="K16" s="11">
        <v>1336</v>
      </c>
      <c r="L16" s="12">
        <v>1832</v>
      </c>
      <c r="M16" s="11">
        <v>1858</v>
      </c>
      <c r="N16" s="11">
        <v>2181</v>
      </c>
      <c r="O16" s="5"/>
    </row>
    <row r="17" spans="1:15" s="23" customFormat="1" ht="24.2" customHeight="1" x14ac:dyDescent="0.55000000000000004">
      <c r="A17" s="26" t="s">
        <v>41</v>
      </c>
      <c r="B17" s="25" t="s">
        <v>2</v>
      </c>
      <c r="C17" s="41">
        <v>2566</v>
      </c>
      <c r="D17" s="11">
        <v>1967</v>
      </c>
      <c r="E17" s="11">
        <f>2876+93</f>
        <v>2969</v>
      </c>
      <c r="F17" s="11">
        <f>3904+189</f>
        <v>4093</v>
      </c>
      <c r="G17" s="11">
        <v>6263</v>
      </c>
      <c r="H17" s="11">
        <v>3844</v>
      </c>
      <c r="I17" s="11">
        <v>2979</v>
      </c>
      <c r="J17" s="11">
        <v>2985</v>
      </c>
      <c r="K17" s="11">
        <v>1933</v>
      </c>
      <c r="L17" s="12">
        <v>2215</v>
      </c>
      <c r="M17" s="11">
        <v>4031</v>
      </c>
      <c r="N17" s="11">
        <v>4508</v>
      </c>
      <c r="O17" s="5"/>
    </row>
    <row r="18" spans="1:15" s="23" customFormat="1" ht="24.2" customHeight="1" x14ac:dyDescent="0.55000000000000004">
      <c r="A18" s="26" t="s">
        <v>42</v>
      </c>
      <c r="B18" s="25" t="s">
        <v>2</v>
      </c>
      <c r="C18" s="41">
        <v>2566</v>
      </c>
      <c r="D18" s="11">
        <v>233</v>
      </c>
      <c r="E18" s="11">
        <f>263+11</f>
        <v>274</v>
      </c>
      <c r="F18" s="11">
        <f>601+38</f>
        <v>639</v>
      </c>
      <c r="G18" s="11">
        <v>1421</v>
      </c>
      <c r="H18" s="11">
        <v>447</v>
      </c>
      <c r="I18" s="11">
        <v>305</v>
      </c>
      <c r="J18" s="11">
        <v>519</v>
      </c>
      <c r="K18" s="11">
        <v>234</v>
      </c>
      <c r="L18" s="12">
        <v>287</v>
      </c>
      <c r="M18" s="11">
        <v>980</v>
      </c>
      <c r="N18" s="11">
        <v>1248</v>
      </c>
      <c r="O18" s="5"/>
    </row>
    <row r="19" spans="1:15" s="23" customFormat="1" ht="24.6" customHeight="1" x14ac:dyDescent="0.55000000000000004">
      <c r="A19" s="26" t="s">
        <v>43</v>
      </c>
      <c r="B19" s="25" t="s">
        <v>2</v>
      </c>
      <c r="C19" s="41">
        <v>2566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2">
        <v>0</v>
      </c>
      <c r="M19" s="11">
        <v>0</v>
      </c>
      <c r="N19" s="11">
        <v>0</v>
      </c>
      <c r="O19" s="5"/>
    </row>
    <row r="20" spans="1:15" s="23" customFormat="1" ht="24.2" customHeight="1" x14ac:dyDescent="0.55000000000000004">
      <c r="A20" s="26" t="s">
        <v>44</v>
      </c>
      <c r="B20" s="25" t="s">
        <v>2</v>
      </c>
      <c r="C20" s="41">
        <v>2566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2">
        <v>0</v>
      </c>
      <c r="M20" s="11">
        <v>0</v>
      </c>
      <c r="N20" s="11">
        <v>0</v>
      </c>
      <c r="O20" s="5"/>
    </row>
    <row r="21" spans="1:15" s="23" customFormat="1" ht="24.2" customHeight="1" x14ac:dyDescent="0.55000000000000004">
      <c r="A21" s="25" t="s">
        <v>7</v>
      </c>
      <c r="B21" s="25" t="s">
        <v>2</v>
      </c>
      <c r="C21" s="41">
        <v>2566</v>
      </c>
      <c r="D21" s="11">
        <f>3288+7578</f>
        <v>10866</v>
      </c>
      <c r="E21" s="11">
        <f>2626+2428</f>
        <v>5054</v>
      </c>
      <c r="F21" s="11">
        <f>5104+5544</f>
        <v>10648</v>
      </c>
      <c r="G21" s="11">
        <v>12407</v>
      </c>
      <c r="H21" s="11">
        <v>6224</v>
      </c>
      <c r="I21" s="11">
        <v>5863</v>
      </c>
      <c r="J21" s="11">
        <v>5733</v>
      </c>
      <c r="K21" s="11">
        <v>4517</v>
      </c>
      <c r="L21" s="12">
        <v>3186</v>
      </c>
      <c r="M21" s="11">
        <v>4260</v>
      </c>
      <c r="N21" s="11">
        <v>4237</v>
      </c>
      <c r="O21" s="5"/>
    </row>
    <row r="22" spans="1:15" s="23" customFormat="1" ht="24.2" customHeight="1" x14ac:dyDescent="0.55000000000000004">
      <c r="A22" s="27" t="s">
        <v>5</v>
      </c>
      <c r="B22" s="27" t="s">
        <v>3</v>
      </c>
      <c r="C22" s="42">
        <v>2566</v>
      </c>
      <c r="D22" s="9">
        <f>39679+86</f>
        <v>39765</v>
      </c>
      <c r="E22" s="9">
        <f>20453+419</f>
        <v>20872</v>
      </c>
      <c r="F22" s="9">
        <f>35397+64</f>
        <v>35461</v>
      </c>
      <c r="G22" s="9">
        <v>41485</v>
      </c>
      <c r="H22" s="9">
        <v>21358</v>
      </c>
      <c r="I22" s="9">
        <v>31179</v>
      </c>
      <c r="J22" s="9">
        <v>40263</v>
      </c>
      <c r="K22" s="9">
        <v>27641</v>
      </c>
      <c r="L22" s="10">
        <v>22379</v>
      </c>
      <c r="M22" s="9">
        <v>39103</v>
      </c>
      <c r="N22" s="9">
        <v>35961</v>
      </c>
      <c r="O22" s="4"/>
    </row>
    <row r="23" spans="1:15" s="23" customFormat="1" ht="24.2" customHeight="1" x14ac:dyDescent="0.55000000000000004">
      <c r="A23" s="27" t="s">
        <v>6</v>
      </c>
      <c r="B23" s="27" t="s">
        <v>3</v>
      </c>
      <c r="C23" s="42">
        <v>2566</v>
      </c>
      <c r="D23" s="9">
        <f>14116+0</f>
        <v>14116</v>
      </c>
      <c r="E23" s="9">
        <f>5817</f>
        <v>5817</v>
      </c>
      <c r="F23" s="9">
        <v>9481</v>
      </c>
      <c r="G23" s="9">
        <v>10073</v>
      </c>
      <c r="H23" s="9">
        <v>5946</v>
      </c>
      <c r="I23" s="9">
        <v>11287</v>
      </c>
      <c r="J23" s="9">
        <v>18617</v>
      </c>
      <c r="K23" s="9">
        <v>11460</v>
      </c>
      <c r="L23" s="10">
        <v>7948</v>
      </c>
      <c r="M23" s="9">
        <v>13543</v>
      </c>
      <c r="N23" s="9">
        <v>12876</v>
      </c>
      <c r="O23" s="4"/>
    </row>
    <row r="24" spans="1:15" s="23" customFormat="1" ht="24.6" customHeight="1" x14ac:dyDescent="0.55000000000000004">
      <c r="A24" s="27" t="s">
        <v>12</v>
      </c>
      <c r="B24" s="27" t="s">
        <v>3</v>
      </c>
      <c r="C24" s="42">
        <v>2566</v>
      </c>
      <c r="D24" s="9">
        <f>9105</f>
        <v>9105</v>
      </c>
      <c r="E24" s="9">
        <v>27084</v>
      </c>
      <c r="F24" s="9">
        <v>52786</v>
      </c>
      <c r="G24" s="9">
        <v>30070</v>
      </c>
      <c r="H24" s="9">
        <v>41015</v>
      </c>
      <c r="I24" s="9">
        <v>37608</v>
      </c>
      <c r="J24" s="9">
        <v>351</v>
      </c>
      <c r="K24" s="9">
        <v>114</v>
      </c>
      <c r="L24" s="10">
        <v>2468</v>
      </c>
      <c r="M24" s="9">
        <v>11915</v>
      </c>
      <c r="N24" s="9">
        <v>29128</v>
      </c>
      <c r="O24" s="4"/>
    </row>
    <row r="25" spans="1:15" s="23" customFormat="1" ht="24.2" customHeight="1" x14ac:dyDescent="0.55000000000000004">
      <c r="A25" s="27" t="s">
        <v>8</v>
      </c>
      <c r="B25" s="27" t="s">
        <v>3</v>
      </c>
      <c r="C25" s="42">
        <v>2566</v>
      </c>
      <c r="D25" s="9">
        <v>0</v>
      </c>
      <c r="E25" s="9">
        <v>0</v>
      </c>
      <c r="F25" s="9">
        <v>9</v>
      </c>
      <c r="G25" s="9">
        <v>0</v>
      </c>
      <c r="H25" s="9">
        <v>6</v>
      </c>
      <c r="I25" s="9">
        <v>16</v>
      </c>
      <c r="J25" s="9">
        <v>0</v>
      </c>
      <c r="K25" s="9">
        <v>12</v>
      </c>
      <c r="L25" s="10">
        <v>14</v>
      </c>
      <c r="M25" s="9">
        <v>3</v>
      </c>
      <c r="N25" s="9">
        <v>10</v>
      </c>
      <c r="O25" s="4"/>
    </row>
    <row r="26" spans="1:15" s="23" customFormat="1" ht="24.2" customHeight="1" x14ac:dyDescent="0.55000000000000004">
      <c r="A26" s="27" t="s">
        <v>13</v>
      </c>
      <c r="B26" s="27" t="s">
        <v>3</v>
      </c>
      <c r="C26" s="42">
        <v>2566</v>
      </c>
      <c r="D26" s="9">
        <v>5815</v>
      </c>
      <c r="E26" s="9">
        <v>5841</v>
      </c>
      <c r="F26" s="9">
        <v>9839</v>
      </c>
      <c r="G26" s="9">
        <v>7018</v>
      </c>
      <c r="H26" s="9">
        <v>7473</v>
      </c>
      <c r="I26" s="9">
        <v>9182</v>
      </c>
      <c r="J26" s="9">
        <v>4052</v>
      </c>
      <c r="K26" s="9">
        <v>975</v>
      </c>
      <c r="L26" s="10">
        <v>945</v>
      </c>
      <c r="M26" s="9">
        <v>2776</v>
      </c>
      <c r="N26" s="9">
        <v>5128</v>
      </c>
      <c r="O26" s="4"/>
    </row>
    <row r="27" spans="1:15" s="23" customFormat="1" ht="24.2" customHeight="1" x14ac:dyDescent="0.55000000000000004">
      <c r="A27" s="28" t="s">
        <v>41</v>
      </c>
      <c r="B27" s="27" t="s">
        <v>3</v>
      </c>
      <c r="C27" s="42">
        <v>2566</v>
      </c>
      <c r="D27" s="9">
        <v>248</v>
      </c>
      <c r="E27" s="9">
        <v>224</v>
      </c>
      <c r="F27" s="9">
        <v>331</v>
      </c>
      <c r="G27" s="9">
        <v>502</v>
      </c>
      <c r="H27" s="9">
        <v>252</v>
      </c>
      <c r="I27" s="9">
        <v>245</v>
      </c>
      <c r="J27" s="9">
        <v>362</v>
      </c>
      <c r="K27" s="9">
        <v>209</v>
      </c>
      <c r="L27" s="10">
        <v>289</v>
      </c>
      <c r="M27" s="9">
        <v>330</v>
      </c>
      <c r="N27" s="9">
        <v>293</v>
      </c>
      <c r="O27" s="4"/>
    </row>
    <row r="28" spans="1:15" s="23" customFormat="1" ht="24.2" customHeight="1" x14ac:dyDescent="0.55000000000000004">
      <c r="A28" s="28" t="s">
        <v>42</v>
      </c>
      <c r="B28" s="27" t="s">
        <v>3</v>
      </c>
      <c r="C28" s="42">
        <v>2566</v>
      </c>
      <c r="D28" s="9">
        <v>0</v>
      </c>
      <c r="E28" s="9">
        <v>1</v>
      </c>
      <c r="F28" s="9">
        <v>26</v>
      </c>
      <c r="G28" s="9">
        <v>32</v>
      </c>
      <c r="H28" s="9">
        <v>9</v>
      </c>
      <c r="I28" s="9">
        <v>5</v>
      </c>
      <c r="J28" s="9">
        <v>19</v>
      </c>
      <c r="K28" s="9">
        <v>3</v>
      </c>
      <c r="L28" s="10">
        <v>2</v>
      </c>
      <c r="M28" s="9">
        <v>13</v>
      </c>
      <c r="N28" s="9">
        <v>19</v>
      </c>
      <c r="O28" s="4"/>
    </row>
    <row r="29" spans="1:15" s="23" customFormat="1" ht="24.6" customHeight="1" x14ac:dyDescent="0.55000000000000004">
      <c r="A29" s="28" t="s">
        <v>43</v>
      </c>
      <c r="B29" s="27" t="s">
        <v>3</v>
      </c>
      <c r="C29" s="42">
        <v>2566</v>
      </c>
      <c r="D29" s="9">
        <v>0</v>
      </c>
      <c r="E29" s="9">
        <v>2</v>
      </c>
      <c r="F29" s="9">
        <v>627</v>
      </c>
      <c r="G29" s="9">
        <v>166</v>
      </c>
      <c r="H29" s="9">
        <v>0</v>
      </c>
      <c r="I29" s="9">
        <v>0</v>
      </c>
      <c r="J29" s="9">
        <v>0</v>
      </c>
      <c r="K29" s="9">
        <v>0</v>
      </c>
      <c r="L29" s="10">
        <v>0</v>
      </c>
      <c r="M29" s="9">
        <v>0</v>
      </c>
      <c r="N29" s="9">
        <v>0</v>
      </c>
      <c r="O29" s="4"/>
    </row>
    <row r="30" spans="1:15" s="23" customFormat="1" ht="24.2" customHeight="1" x14ac:dyDescent="0.55000000000000004">
      <c r="A30" s="28" t="s">
        <v>44</v>
      </c>
      <c r="B30" s="27" t="s">
        <v>3</v>
      </c>
      <c r="C30" s="42">
        <v>2566</v>
      </c>
      <c r="D30" s="9">
        <v>0</v>
      </c>
      <c r="E30" s="9">
        <v>0</v>
      </c>
      <c r="F30" s="9">
        <v>306</v>
      </c>
      <c r="G30" s="9">
        <v>97</v>
      </c>
      <c r="H30" s="9">
        <v>0</v>
      </c>
      <c r="I30" s="9">
        <v>0</v>
      </c>
      <c r="J30" s="9">
        <v>0</v>
      </c>
      <c r="K30" s="9">
        <v>0</v>
      </c>
      <c r="L30" s="10">
        <v>0</v>
      </c>
      <c r="M30" s="9">
        <v>0</v>
      </c>
      <c r="N30" s="9">
        <v>0</v>
      </c>
      <c r="O30" s="4"/>
    </row>
    <row r="31" spans="1:15" s="23" customFormat="1" ht="24.2" customHeight="1" x14ac:dyDescent="0.55000000000000004">
      <c r="A31" s="27" t="s">
        <v>7</v>
      </c>
      <c r="B31" s="27" t="s">
        <v>3</v>
      </c>
      <c r="C31" s="42">
        <v>2566</v>
      </c>
      <c r="D31" s="9">
        <f>2383+4745+29</f>
        <v>7157</v>
      </c>
      <c r="E31" s="9">
        <f>1560+2150+60</f>
        <v>3770</v>
      </c>
      <c r="F31" s="9">
        <f>2509+3461+299</f>
        <v>6269</v>
      </c>
      <c r="G31" s="9">
        <v>15062</v>
      </c>
      <c r="H31" s="9">
        <v>3358</v>
      </c>
      <c r="I31" s="9">
        <v>4535</v>
      </c>
      <c r="J31" s="9">
        <v>6201</v>
      </c>
      <c r="K31" s="9">
        <v>2595</v>
      </c>
      <c r="L31" s="10">
        <v>1859</v>
      </c>
      <c r="M31" s="9">
        <v>2514</v>
      </c>
      <c r="N31" s="9">
        <v>2259</v>
      </c>
      <c r="O31" s="4"/>
    </row>
    <row r="32" spans="1:15" s="23" customFormat="1" ht="24.2" customHeight="1" x14ac:dyDescent="0.55000000000000004">
      <c r="A32" s="29" t="s">
        <v>5</v>
      </c>
      <c r="B32" s="29" t="s">
        <v>11</v>
      </c>
      <c r="C32" s="43">
        <v>2566</v>
      </c>
      <c r="D32" s="7">
        <f>14212+1723</f>
        <v>15935</v>
      </c>
      <c r="E32" s="7">
        <f>5044+670</f>
        <v>5714</v>
      </c>
      <c r="F32" s="7">
        <f>5672+717</f>
        <v>6389</v>
      </c>
      <c r="G32" s="7">
        <v>17399</v>
      </c>
      <c r="H32" s="7">
        <v>7806</v>
      </c>
      <c r="I32" s="7">
        <v>9955</v>
      </c>
      <c r="J32" s="7">
        <v>12436</v>
      </c>
      <c r="K32" s="7">
        <v>8721</v>
      </c>
      <c r="L32" s="8">
        <v>7095</v>
      </c>
      <c r="M32" s="7">
        <v>11357</v>
      </c>
      <c r="N32" s="7">
        <v>9925</v>
      </c>
      <c r="O32" s="3"/>
    </row>
    <row r="33" spans="1:15" s="23" customFormat="1" ht="24.2" customHeight="1" x14ac:dyDescent="0.55000000000000004">
      <c r="A33" s="29" t="s">
        <v>6</v>
      </c>
      <c r="B33" s="29" t="s">
        <v>11</v>
      </c>
      <c r="C33" s="43">
        <v>2566</v>
      </c>
      <c r="D33" s="7">
        <v>6047</v>
      </c>
      <c r="E33" s="7">
        <v>1334</v>
      </c>
      <c r="F33" s="7">
        <v>1790</v>
      </c>
      <c r="G33" s="7">
        <v>2910</v>
      </c>
      <c r="H33" s="7">
        <v>1471</v>
      </c>
      <c r="I33" s="7">
        <v>2851</v>
      </c>
      <c r="J33" s="7">
        <v>4226</v>
      </c>
      <c r="K33" s="7">
        <v>2795</v>
      </c>
      <c r="L33" s="8">
        <v>1974</v>
      </c>
      <c r="M33" s="7">
        <v>3470</v>
      </c>
      <c r="N33" s="7">
        <v>2396</v>
      </c>
      <c r="O33" s="3"/>
    </row>
    <row r="34" spans="1:15" s="23" customFormat="1" ht="24.6" customHeight="1" x14ac:dyDescent="0.55000000000000004">
      <c r="A34" s="29" t="s">
        <v>12</v>
      </c>
      <c r="B34" s="29" t="s">
        <v>11</v>
      </c>
      <c r="C34" s="43">
        <v>2566</v>
      </c>
      <c r="D34" s="7">
        <v>3280</v>
      </c>
      <c r="E34" s="7">
        <v>2721</v>
      </c>
      <c r="F34" s="7">
        <v>5401</v>
      </c>
      <c r="G34" s="7">
        <v>10392</v>
      </c>
      <c r="H34" s="7">
        <v>11135</v>
      </c>
      <c r="I34" s="7">
        <v>5251</v>
      </c>
      <c r="J34" s="7">
        <v>459</v>
      </c>
      <c r="K34" s="7">
        <v>367</v>
      </c>
      <c r="L34" s="8">
        <v>1362</v>
      </c>
      <c r="M34" s="7">
        <v>4401</v>
      </c>
      <c r="N34" s="7">
        <v>12992</v>
      </c>
      <c r="O34" s="3"/>
    </row>
    <row r="35" spans="1:15" s="23" customFormat="1" ht="24.2" customHeight="1" x14ac:dyDescent="0.55000000000000004">
      <c r="A35" s="29" t="s">
        <v>8</v>
      </c>
      <c r="B35" s="29" t="s">
        <v>11</v>
      </c>
      <c r="C35" s="43">
        <v>2566</v>
      </c>
      <c r="D35" s="7">
        <v>0</v>
      </c>
      <c r="E35" s="7">
        <v>34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8">
        <v>0</v>
      </c>
      <c r="M35" s="7">
        <v>0</v>
      </c>
      <c r="N35" s="7">
        <v>0</v>
      </c>
      <c r="O35" s="3"/>
    </row>
    <row r="36" spans="1:15" s="23" customFormat="1" ht="24.2" customHeight="1" x14ac:dyDescent="0.55000000000000004">
      <c r="A36" s="29" t="s">
        <v>13</v>
      </c>
      <c r="B36" s="29" t="s">
        <v>11</v>
      </c>
      <c r="C36" s="43">
        <v>2566</v>
      </c>
      <c r="D36" s="7">
        <v>1640</v>
      </c>
      <c r="E36" s="7">
        <v>779</v>
      </c>
      <c r="F36" s="7">
        <v>933</v>
      </c>
      <c r="G36" s="7">
        <v>2010</v>
      </c>
      <c r="H36" s="7">
        <v>1974</v>
      </c>
      <c r="I36" s="7">
        <v>1689</v>
      </c>
      <c r="J36" s="7">
        <v>709</v>
      </c>
      <c r="K36" s="7">
        <v>624</v>
      </c>
      <c r="L36" s="8">
        <v>445</v>
      </c>
      <c r="M36" s="7">
        <v>1165</v>
      </c>
      <c r="N36" s="7">
        <v>1978</v>
      </c>
      <c r="O36" s="3"/>
    </row>
    <row r="37" spans="1:15" s="23" customFormat="1" ht="24.2" customHeight="1" x14ac:dyDescent="0.55000000000000004">
      <c r="A37" s="30" t="s">
        <v>41</v>
      </c>
      <c r="B37" s="29" t="s">
        <v>11</v>
      </c>
      <c r="C37" s="43">
        <v>2566</v>
      </c>
      <c r="D37" s="7">
        <v>1732</v>
      </c>
      <c r="E37" s="7">
        <v>863</v>
      </c>
      <c r="F37" s="7">
        <v>2838</v>
      </c>
      <c r="G37" s="7">
        <v>1992</v>
      </c>
      <c r="H37" s="7">
        <v>2193</v>
      </c>
      <c r="I37" s="7">
        <v>2482</v>
      </c>
      <c r="J37" s="7">
        <v>2140</v>
      </c>
      <c r="K37" s="7">
        <v>1936</v>
      </c>
      <c r="L37" s="8">
        <v>2425</v>
      </c>
      <c r="M37" s="7">
        <v>2169</v>
      </c>
      <c r="N37" s="7">
        <v>2948</v>
      </c>
      <c r="O37" s="3"/>
    </row>
    <row r="38" spans="1:15" s="23" customFormat="1" ht="24.2" customHeight="1" x14ac:dyDescent="0.55000000000000004">
      <c r="A38" s="30" t="s">
        <v>42</v>
      </c>
      <c r="B38" s="29" t="s">
        <v>11</v>
      </c>
      <c r="C38" s="43">
        <v>2566</v>
      </c>
      <c r="D38" s="7">
        <v>593</v>
      </c>
      <c r="E38" s="7">
        <v>259</v>
      </c>
      <c r="F38" s="7">
        <v>1267</v>
      </c>
      <c r="G38" s="7">
        <v>648</v>
      </c>
      <c r="H38" s="7">
        <v>881</v>
      </c>
      <c r="I38" s="7">
        <v>1157</v>
      </c>
      <c r="J38" s="7">
        <v>879</v>
      </c>
      <c r="K38" s="7">
        <v>765</v>
      </c>
      <c r="L38" s="8">
        <v>966</v>
      </c>
      <c r="M38" s="7">
        <v>666</v>
      </c>
      <c r="N38" s="7">
        <v>1294</v>
      </c>
      <c r="O38" s="3"/>
    </row>
    <row r="39" spans="1:15" s="23" customFormat="1" ht="24.6" customHeight="1" x14ac:dyDescent="0.55000000000000004">
      <c r="A39" s="30" t="s">
        <v>43</v>
      </c>
      <c r="B39" s="29" t="s">
        <v>11</v>
      </c>
      <c r="C39" s="43">
        <v>2566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8">
        <v>0</v>
      </c>
      <c r="M39" s="7">
        <v>0</v>
      </c>
      <c r="N39" s="7">
        <v>0</v>
      </c>
      <c r="O39" s="3"/>
    </row>
    <row r="40" spans="1:15" s="23" customFormat="1" ht="24.2" customHeight="1" x14ac:dyDescent="0.55000000000000004">
      <c r="A40" s="30" t="s">
        <v>44</v>
      </c>
      <c r="B40" s="29" t="s">
        <v>11</v>
      </c>
      <c r="C40" s="43">
        <v>2566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8">
        <v>0</v>
      </c>
      <c r="M40" s="7">
        <v>0</v>
      </c>
      <c r="N40" s="7">
        <v>0</v>
      </c>
      <c r="O40" s="3"/>
    </row>
    <row r="41" spans="1:15" s="23" customFormat="1" ht="24.2" customHeight="1" x14ac:dyDescent="0.55000000000000004">
      <c r="A41" s="29" t="s">
        <v>7</v>
      </c>
      <c r="B41" s="29" t="s">
        <v>11</v>
      </c>
      <c r="C41" s="43">
        <v>2566</v>
      </c>
      <c r="D41" s="7">
        <f>517+2244</f>
        <v>2761</v>
      </c>
      <c r="E41" s="7">
        <v>616</v>
      </c>
      <c r="F41" s="7">
        <f>381+324</f>
        <v>705</v>
      </c>
      <c r="G41" s="7">
        <v>6362</v>
      </c>
      <c r="H41" s="7">
        <v>646</v>
      </c>
      <c r="I41" s="7">
        <v>907</v>
      </c>
      <c r="J41" s="7">
        <v>1015</v>
      </c>
      <c r="K41" s="7">
        <v>876</v>
      </c>
      <c r="L41" s="8">
        <v>763</v>
      </c>
      <c r="M41" s="7">
        <v>2697</v>
      </c>
      <c r="N41" s="7">
        <v>2534</v>
      </c>
      <c r="O41" s="3"/>
    </row>
    <row r="42" spans="1:15" s="23" customFormat="1" ht="24.2" customHeight="1" x14ac:dyDescent="0.55000000000000004">
      <c r="A42" s="31" t="s">
        <v>5</v>
      </c>
      <c r="B42" s="31" t="s">
        <v>9</v>
      </c>
      <c r="C42" s="44">
        <v>2566</v>
      </c>
      <c r="D42" s="18">
        <v>95</v>
      </c>
      <c r="E42" s="18">
        <f>5825+1132</f>
        <v>6957</v>
      </c>
      <c r="F42" s="18">
        <f>16980+514</f>
        <v>17494</v>
      </c>
      <c r="G42" s="18">
        <v>22066</v>
      </c>
      <c r="H42" s="18">
        <v>8295</v>
      </c>
      <c r="I42" s="18">
        <v>9003</v>
      </c>
      <c r="J42" s="18">
        <v>13267</v>
      </c>
      <c r="K42" s="18">
        <v>7348</v>
      </c>
      <c r="L42" s="19">
        <v>6779</v>
      </c>
      <c r="M42" s="18">
        <v>13477</v>
      </c>
      <c r="N42" s="18">
        <v>15733</v>
      </c>
      <c r="O42" s="2"/>
    </row>
    <row r="43" spans="1:15" s="23" customFormat="1" ht="24.2" customHeight="1" x14ac:dyDescent="0.55000000000000004">
      <c r="A43" s="31" t="s">
        <v>6</v>
      </c>
      <c r="B43" s="31" t="s">
        <v>9</v>
      </c>
      <c r="C43" s="44">
        <v>2566</v>
      </c>
      <c r="D43" s="18">
        <v>15</v>
      </c>
      <c r="E43" s="18">
        <v>2034</v>
      </c>
      <c r="F43" s="18">
        <v>4179</v>
      </c>
      <c r="G43" s="18">
        <v>4829</v>
      </c>
      <c r="H43" s="18">
        <v>2823</v>
      </c>
      <c r="I43" s="18">
        <v>2156</v>
      </c>
      <c r="J43" s="18">
        <v>3092</v>
      </c>
      <c r="K43" s="18">
        <v>1396</v>
      </c>
      <c r="L43" s="19">
        <v>1066</v>
      </c>
      <c r="M43" s="18">
        <v>2402</v>
      </c>
      <c r="N43" s="18">
        <v>2812</v>
      </c>
      <c r="O43" s="2"/>
    </row>
    <row r="44" spans="1:15" s="23" customFormat="1" ht="24.6" customHeight="1" x14ac:dyDescent="0.55000000000000004">
      <c r="A44" s="31" t="s">
        <v>12</v>
      </c>
      <c r="B44" s="31" t="s">
        <v>9</v>
      </c>
      <c r="C44" s="44">
        <v>2566</v>
      </c>
      <c r="D44" s="18">
        <v>0</v>
      </c>
      <c r="E44" s="18">
        <v>13512</v>
      </c>
      <c r="F44" s="18">
        <v>13812</v>
      </c>
      <c r="G44" s="18">
        <v>14259</v>
      </c>
      <c r="H44" s="18">
        <v>10119</v>
      </c>
      <c r="I44" s="18">
        <v>6803</v>
      </c>
      <c r="J44" s="18">
        <v>358</v>
      </c>
      <c r="K44" s="18">
        <v>29</v>
      </c>
      <c r="L44" s="19">
        <v>626</v>
      </c>
      <c r="M44" s="18">
        <v>3773</v>
      </c>
      <c r="N44" s="18">
        <v>11998</v>
      </c>
      <c r="O44" s="2"/>
    </row>
    <row r="45" spans="1:15" s="23" customFormat="1" ht="24.2" customHeight="1" x14ac:dyDescent="0.55000000000000004">
      <c r="A45" s="31" t="s">
        <v>8</v>
      </c>
      <c r="B45" s="31" t="s">
        <v>9</v>
      </c>
      <c r="C45" s="44">
        <v>2566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9">
        <v>0</v>
      </c>
      <c r="M45" s="18">
        <v>0</v>
      </c>
      <c r="N45" s="18">
        <v>0</v>
      </c>
      <c r="O45" s="2"/>
    </row>
    <row r="46" spans="1:15" s="23" customFormat="1" ht="24.2" customHeight="1" x14ac:dyDescent="0.55000000000000004">
      <c r="A46" s="31" t="s">
        <v>13</v>
      </c>
      <c r="B46" s="31" t="s">
        <v>9</v>
      </c>
      <c r="C46" s="44">
        <v>2566</v>
      </c>
      <c r="D46" s="18">
        <v>0</v>
      </c>
      <c r="E46" s="18">
        <v>273</v>
      </c>
      <c r="F46" s="18">
        <v>663</v>
      </c>
      <c r="G46" s="18">
        <v>837</v>
      </c>
      <c r="H46" s="18">
        <v>2139</v>
      </c>
      <c r="I46" s="18">
        <v>1678</v>
      </c>
      <c r="J46" s="18">
        <v>221</v>
      </c>
      <c r="K46" s="18">
        <v>235</v>
      </c>
      <c r="L46" s="19">
        <v>379</v>
      </c>
      <c r="M46" s="18">
        <v>1036</v>
      </c>
      <c r="N46" s="18">
        <v>2955</v>
      </c>
      <c r="O46" s="2"/>
    </row>
    <row r="47" spans="1:15" s="23" customFormat="1" ht="24.2" customHeight="1" x14ac:dyDescent="0.55000000000000004">
      <c r="A47" s="32" t="s">
        <v>41</v>
      </c>
      <c r="B47" s="31" t="s">
        <v>9</v>
      </c>
      <c r="C47" s="44">
        <v>2566</v>
      </c>
      <c r="D47" s="18">
        <v>1</v>
      </c>
      <c r="E47" s="18">
        <v>236</v>
      </c>
      <c r="F47" s="18">
        <v>364</v>
      </c>
      <c r="G47" s="18">
        <v>344</v>
      </c>
      <c r="H47" s="18">
        <v>234</v>
      </c>
      <c r="I47" s="18">
        <v>189</v>
      </c>
      <c r="J47" s="18">
        <v>235</v>
      </c>
      <c r="K47" s="18">
        <v>242</v>
      </c>
      <c r="L47" s="19">
        <v>290</v>
      </c>
      <c r="M47" s="18">
        <v>367</v>
      </c>
      <c r="N47" s="18">
        <v>321</v>
      </c>
      <c r="O47" s="2"/>
    </row>
    <row r="48" spans="1:15" s="23" customFormat="1" ht="24.2" customHeight="1" x14ac:dyDescent="0.55000000000000004">
      <c r="A48" s="32" t="s">
        <v>42</v>
      </c>
      <c r="B48" s="31" t="s">
        <v>9</v>
      </c>
      <c r="C48" s="44">
        <v>2566</v>
      </c>
      <c r="D48" s="18">
        <v>0</v>
      </c>
      <c r="E48" s="18">
        <v>31</v>
      </c>
      <c r="F48" s="18">
        <v>40</v>
      </c>
      <c r="G48" s="18">
        <v>23</v>
      </c>
      <c r="H48" s="18">
        <v>34</v>
      </c>
      <c r="I48" s="18">
        <v>17</v>
      </c>
      <c r="J48" s="18">
        <v>38</v>
      </c>
      <c r="K48" s="18">
        <v>26</v>
      </c>
      <c r="L48" s="19">
        <v>36</v>
      </c>
      <c r="M48" s="18">
        <v>38</v>
      </c>
      <c r="N48" s="18">
        <v>60</v>
      </c>
      <c r="O48" s="2"/>
    </row>
    <row r="49" spans="1:15" s="23" customFormat="1" ht="24.6" customHeight="1" x14ac:dyDescent="0.55000000000000004">
      <c r="A49" s="32" t="s">
        <v>43</v>
      </c>
      <c r="B49" s="31" t="s">
        <v>9</v>
      </c>
      <c r="C49" s="44">
        <v>2566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9">
        <v>0</v>
      </c>
      <c r="M49" s="18">
        <v>0</v>
      </c>
      <c r="N49" s="18">
        <v>0</v>
      </c>
      <c r="O49" s="2"/>
    </row>
    <row r="50" spans="1:15" s="23" customFormat="1" ht="24.2" customHeight="1" x14ac:dyDescent="0.55000000000000004">
      <c r="A50" s="32" t="s">
        <v>44</v>
      </c>
      <c r="B50" s="31" t="s">
        <v>9</v>
      </c>
      <c r="C50" s="44">
        <v>2566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9">
        <v>0</v>
      </c>
      <c r="M50" s="18">
        <v>0</v>
      </c>
      <c r="N50" s="18">
        <v>0</v>
      </c>
      <c r="O50" s="2"/>
    </row>
    <row r="51" spans="1:15" s="23" customFormat="1" ht="24.2" customHeight="1" x14ac:dyDescent="0.55000000000000004">
      <c r="A51" s="31" t="s">
        <v>7</v>
      </c>
      <c r="B51" s="31" t="s">
        <v>9</v>
      </c>
      <c r="C51" s="44">
        <v>2566</v>
      </c>
      <c r="D51" s="18">
        <f>2+8</f>
        <v>10</v>
      </c>
      <c r="E51" s="18">
        <f>434+896</f>
        <v>1330</v>
      </c>
      <c r="F51" s="18">
        <f>806+2965</f>
        <v>3771</v>
      </c>
      <c r="G51" s="18">
        <v>8223</v>
      </c>
      <c r="H51" s="18">
        <v>1413</v>
      </c>
      <c r="I51" s="18">
        <v>1328</v>
      </c>
      <c r="J51" s="18">
        <v>2612</v>
      </c>
      <c r="K51" s="18">
        <v>1048</v>
      </c>
      <c r="L51" s="19">
        <v>1018</v>
      </c>
      <c r="M51" s="18">
        <v>2012</v>
      </c>
      <c r="N51" s="18">
        <v>1494</v>
      </c>
      <c r="O51" s="2"/>
    </row>
    <row r="52" spans="1:15" s="23" customFormat="1" ht="24.2" customHeight="1" x14ac:dyDescent="0.55000000000000004">
      <c r="A52" s="33" t="s">
        <v>5</v>
      </c>
      <c r="B52" s="33" t="s">
        <v>10</v>
      </c>
      <c r="C52" s="45">
        <v>2566</v>
      </c>
      <c r="D52" s="16">
        <f>22356+59</f>
        <v>22415</v>
      </c>
      <c r="E52" s="16">
        <f>9603+24</f>
        <v>9627</v>
      </c>
      <c r="F52" s="16">
        <f>22497+32</f>
        <v>22529</v>
      </c>
      <c r="G52" s="16">
        <v>25553</v>
      </c>
      <c r="H52" s="16">
        <v>11355</v>
      </c>
      <c r="I52" s="16">
        <v>15837</v>
      </c>
      <c r="J52" s="16">
        <v>25762</v>
      </c>
      <c r="K52" s="16">
        <v>12629</v>
      </c>
      <c r="L52" s="17">
        <v>10903</v>
      </c>
      <c r="M52" s="16">
        <v>21352</v>
      </c>
      <c r="N52" s="16">
        <v>20592</v>
      </c>
      <c r="O52" s="1"/>
    </row>
    <row r="53" spans="1:15" s="23" customFormat="1" ht="24.2" customHeight="1" x14ac:dyDescent="0.55000000000000004">
      <c r="A53" s="33" t="s">
        <v>6</v>
      </c>
      <c r="B53" s="33" t="s">
        <v>10</v>
      </c>
      <c r="C53" s="45">
        <v>2566</v>
      </c>
      <c r="D53" s="16">
        <v>6705</v>
      </c>
      <c r="E53" s="16">
        <f>3586</f>
        <v>3586</v>
      </c>
      <c r="F53" s="16">
        <v>4991</v>
      </c>
      <c r="G53" s="16">
        <v>4907</v>
      </c>
      <c r="H53" s="16">
        <v>2946</v>
      </c>
      <c r="I53" s="16">
        <v>5323</v>
      </c>
      <c r="J53" s="16">
        <v>7791</v>
      </c>
      <c r="K53" s="16">
        <v>3695</v>
      </c>
      <c r="L53" s="17">
        <v>2737</v>
      </c>
      <c r="M53" s="16">
        <v>4913</v>
      </c>
      <c r="N53" s="16">
        <v>4500</v>
      </c>
      <c r="O53" s="1"/>
    </row>
    <row r="54" spans="1:15" s="23" customFormat="1" ht="24.6" customHeight="1" x14ac:dyDescent="0.55000000000000004">
      <c r="A54" s="33" t="s">
        <v>12</v>
      </c>
      <c r="B54" s="33" t="s">
        <v>10</v>
      </c>
      <c r="C54" s="45">
        <v>2566</v>
      </c>
      <c r="D54" s="16">
        <v>10418</v>
      </c>
      <c r="E54" s="16">
        <v>25616</v>
      </c>
      <c r="F54" s="16">
        <v>24062</v>
      </c>
      <c r="G54" s="16">
        <v>21194</v>
      </c>
      <c r="H54" s="16">
        <v>21890</v>
      </c>
      <c r="I54" s="16">
        <v>20019</v>
      </c>
      <c r="J54" s="16">
        <v>481</v>
      </c>
      <c r="K54" s="16">
        <v>0</v>
      </c>
      <c r="L54" s="17">
        <v>707</v>
      </c>
      <c r="M54" s="16">
        <v>3950</v>
      </c>
      <c r="N54" s="16">
        <v>12990</v>
      </c>
      <c r="O54" s="1"/>
    </row>
    <row r="55" spans="1:15" s="23" customFormat="1" ht="24.2" customHeight="1" x14ac:dyDescent="0.55000000000000004">
      <c r="A55" s="33" t="s">
        <v>8</v>
      </c>
      <c r="B55" s="33" t="s">
        <v>10</v>
      </c>
      <c r="C55" s="45">
        <v>2566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7">
        <v>0</v>
      </c>
      <c r="M55" s="16">
        <v>0</v>
      </c>
      <c r="N55" s="16">
        <v>0</v>
      </c>
      <c r="O55" s="1"/>
    </row>
    <row r="56" spans="1:15" s="23" customFormat="1" ht="24.2" customHeight="1" x14ac:dyDescent="0.55000000000000004">
      <c r="A56" s="33" t="s">
        <v>13</v>
      </c>
      <c r="B56" s="33" t="s">
        <v>10</v>
      </c>
      <c r="C56" s="45">
        <v>2566</v>
      </c>
      <c r="D56" s="16">
        <v>1457</v>
      </c>
      <c r="E56" s="16">
        <v>582</v>
      </c>
      <c r="F56" s="16">
        <v>1090</v>
      </c>
      <c r="G56" s="16">
        <v>1414</v>
      </c>
      <c r="H56" s="16">
        <v>3928</v>
      </c>
      <c r="I56" s="16">
        <v>4904</v>
      </c>
      <c r="J56" s="16">
        <v>1727</v>
      </c>
      <c r="K56" s="16">
        <v>669</v>
      </c>
      <c r="L56" s="17">
        <v>591</v>
      </c>
      <c r="M56" s="16">
        <v>1651</v>
      </c>
      <c r="N56" s="16">
        <v>3780</v>
      </c>
      <c r="O56" s="1"/>
    </row>
    <row r="57" spans="1:15" s="23" customFormat="1" ht="24.2" customHeight="1" x14ac:dyDescent="0.55000000000000004">
      <c r="A57" s="34" t="s">
        <v>41</v>
      </c>
      <c r="B57" s="33" t="s">
        <v>10</v>
      </c>
      <c r="C57" s="45">
        <v>2566</v>
      </c>
      <c r="D57" s="16">
        <v>462</v>
      </c>
      <c r="E57" s="16">
        <f>280+78</f>
        <v>358</v>
      </c>
      <c r="F57" s="16">
        <f>769+202</f>
        <v>971</v>
      </c>
      <c r="G57" s="16">
        <v>1086</v>
      </c>
      <c r="H57" s="16">
        <v>470</v>
      </c>
      <c r="I57" s="16">
        <v>377</v>
      </c>
      <c r="J57" s="16">
        <v>574</v>
      </c>
      <c r="K57" s="16">
        <v>403</v>
      </c>
      <c r="L57" s="17">
        <v>597</v>
      </c>
      <c r="M57" s="16">
        <v>776</v>
      </c>
      <c r="N57" s="16">
        <v>832</v>
      </c>
      <c r="O57" s="1"/>
    </row>
    <row r="58" spans="1:15" s="23" customFormat="1" ht="24.2" customHeight="1" x14ac:dyDescent="0.55000000000000004">
      <c r="A58" s="34" t="s">
        <v>42</v>
      </c>
      <c r="B58" s="33" t="s">
        <v>10</v>
      </c>
      <c r="C58" s="45">
        <v>2566</v>
      </c>
      <c r="D58" s="16">
        <v>78</v>
      </c>
      <c r="E58" s="16">
        <v>39</v>
      </c>
      <c r="F58" s="16">
        <v>118</v>
      </c>
      <c r="G58" s="16">
        <v>125</v>
      </c>
      <c r="H58" s="16">
        <v>45</v>
      </c>
      <c r="I58" s="16">
        <v>34</v>
      </c>
      <c r="J58" s="16">
        <v>139</v>
      </c>
      <c r="K58" s="16">
        <v>56</v>
      </c>
      <c r="L58" s="17">
        <v>111</v>
      </c>
      <c r="M58" s="16">
        <v>180</v>
      </c>
      <c r="N58" s="16">
        <v>207</v>
      </c>
      <c r="O58" s="1"/>
    </row>
    <row r="59" spans="1:15" s="23" customFormat="1" ht="24.6" customHeight="1" x14ac:dyDescent="0.55000000000000004">
      <c r="A59" s="34" t="s">
        <v>43</v>
      </c>
      <c r="B59" s="33" t="s">
        <v>10</v>
      </c>
      <c r="C59" s="45">
        <v>2566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7">
        <v>0</v>
      </c>
      <c r="M59" s="16">
        <v>0</v>
      </c>
      <c r="N59" s="16">
        <v>0</v>
      </c>
      <c r="O59" s="1"/>
    </row>
    <row r="60" spans="1:15" s="23" customFormat="1" ht="24.2" customHeight="1" x14ac:dyDescent="0.55000000000000004">
      <c r="A60" s="34" t="s">
        <v>44</v>
      </c>
      <c r="B60" s="33" t="s">
        <v>10</v>
      </c>
      <c r="C60" s="45">
        <v>2566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7">
        <v>0</v>
      </c>
      <c r="M60" s="16">
        <v>0</v>
      </c>
      <c r="N60" s="16">
        <v>0</v>
      </c>
      <c r="O60" s="1"/>
    </row>
    <row r="61" spans="1:15" s="23" customFormat="1" ht="24.2" customHeight="1" x14ac:dyDescent="0.55000000000000004">
      <c r="A61" s="33" t="s">
        <v>7</v>
      </c>
      <c r="B61" s="33" t="s">
        <v>10</v>
      </c>
      <c r="C61" s="45">
        <v>2566</v>
      </c>
      <c r="D61" s="16">
        <f>2272+7581</f>
        <v>9853</v>
      </c>
      <c r="E61" s="16">
        <f>775+2194+108+226</f>
        <v>3303</v>
      </c>
      <c r="F61" s="16">
        <f>2688+5781</f>
        <v>8469</v>
      </c>
      <c r="G61" s="16">
        <v>13389</v>
      </c>
      <c r="H61" s="16">
        <v>3129</v>
      </c>
      <c r="I61" s="16">
        <v>4334</v>
      </c>
      <c r="J61" s="16">
        <v>8093</v>
      </c>
      <c r="K61" s="16">
        <v>4078</v>
      </c>
      <c r="L61" s="17">
        <v>3507</v>
      </c>
      <c r="M61" s="16">
        <v>6849</v>
      </c>
      <c r="N61" s="16">
        <v>5573</v>
      </c>
      <c r="O61" s="1"/>
    </row>
  </sheetData>
  <pageMargins left="0.51181102362204722" right="0.23622047244094491" top="0.59055118110236227" bottom="0.49" header="0.31496062992125984" footer="0.31496062992125984"/>
  <pageSetup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G8" sqref="G8"/>
    </sheetView>
  </sheetViews>
  <sheetFormatPr defaultRowHeight="15" x14ac:dyDescent="0.2"/>
  <cols>
    <col min="1" max="1" width="39.1640625" style="35" customWidth="1"/>
    <col min="2" max="2" width="67.33203125" style="35" customWidth="1"/>
    <col min="3" max="16384" width="9.33203125" style="35"/>
  </cols>
  <sheetData>
    <row r="1" spans="1:2" ht="30" customHeight="1" x14ac:dyDescent="0.2">
      <c r="A1" s="38" t="s">
        <v>4</v>
      </c>
      <c r="B1" s="38" t="s">
        <v>18</v>
      </c>
    </row>
    <row r="2" spans="1:2" ht="27" x14ac:dyDescent="0.2">
      <c r="A2" s="36" t="s">
        <v>5</v>
      </c>
      <c r="B2" s="36" t="s">
        <v>20</v>
      </c>
    </row>
    <row r="3" spans="1:2" ht="27" x14ac:dyDescent="0.2">
      <c r="A3" s="36" t="s">
        <v>6</v>
      </c>
      <c r="B3" s="36" t="s">
        <v>21</v>
      </c>
    </row>
    <row r="4" spans="1:2" ht="54" x14ac:dyDescent="0.2">
      <c r="A4" s="36" t="s">
        <v>12</v>
      </c>
      <c r="B4" s="37" t="s">
        <v>22</v>
      </c>
    </row>
    <row r="5" spans="1:2" ht="54" x14ac:dyDescent="0.2">
      <c r="A5" s="36" t="s">
        <v>8</v>
      </c>
      <c r="B5" s="37" t="s">
        <v>23</v>
      </c>
    </row>
    <row r="6" spans="1:2" ht="54" x14ac:dyDescent="0.2">
      <c r="A6" s="36" t="s">
        <v>13</v>
      </c>
      <c r="B6" s="37" t="s">
        <v>19</v>
      </c>
    </row>
    <row r="7" spans="1:2" ht="27" x14ac:dyDescent="0.2">
      <c r="A7" s="36" t="s">
        <v>14</v>
      </c>
      <c r="B7" s="36" t="s">
        <v>24</v>
      </c>
    </row>
    <row r="8" spans="1:2" ht="27" x14ac:dyDescent="0.2">
      <c r="A8" s="36" t="s">
        <v>15</v>
      </c>
      <c r="B8" s="36" t="s">
        <v>25</v>
      </c>
    </row>
    <row r="9" spans="1:2" ht="27" x14ac:dyDescent="0.2">
      <c r="A9" s="36" t="s">
        <v>16</v>
      </c>
      <c r="B9" s="36" t="s">
        <v>20</v>
      </c>
    </row>
    <row r="10" spans="1:2" ht="27" x14ac:dyDescent="0.2">
      <c r="A10" s="36" t="s">
        <v>17</v>
      </c>
      <c r="B10" s="36" t="s">
        <v>21</v>
      </c>
    </row>
    <row r="11" spans="1:2" ht="125.25" customHeight="1" x14ac:dyDescent="0.2">
      <c r="A11" s="36" t="s">
        <v>7</v>
      </c>
      <c r="B11" s="37" t="s">
        <v>26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statistics</vt:lpstr>
      <vt:lpstr>Data Dictionary</vt:lpstr>
      <vt:lpstr>statistics!Print_Area</vt:lpstr>
      <vt:lpstr>statistics!Print_Titles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01</cp:lastModifiedBy>
  <cp:lastPrinted>2023-09-22T08:49:40Z</cp:lastPrinted>
  <dcterms:created xsi:type="dcterms:W3CDTF">2023-06-27T03:29:47Z</dcterms:created>
  <dcterms:modified xsi:type="dcterms:W3CDTF">2023-09-22T08:50:10Z</dcterms:modified>
</cp:coreProperties>
</file>