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4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7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งานกลุ่ม GFMIS\+รายงานผู้ว่า ปีงปม.67\ข้อมูลรายงานผู้ว่า ธ.ค.66\"/>
    </mc:Choice>
  </mc:AlternateContent>
  <bookViews>
    <workbookView xWindow="-105" yWindow="-105" windowWidth="23250" windowHeight="12450" firstSheet="8" activeTab="9"/>
  </bookViews>
  <sheets>
    <sheet name="กราฟ 24 10 66" sheetId="3" r:id="rId1"/>
    <sheet name="เป้าหมายปี 29.09.66" sheetId="2" state="hidden" r:id="rId2"/>
    <sheet name="เป้าหมายปี 24.10.66" sheetId="4" r:id="rId3"/>
    <sheet name="เป้าหมายปี 31.10.66" sheetId="5" r:id="rId4"/>
    <sheet name="เป้าหมายปี 20.11.66" sheetId="8" r:id="rId5"/>
    <sheet name="เป้าหมายปี 30.11.66" sheetId="9" r:id="rId6"/>
    <sheet name="เป้าหมายปี 7 12 66" sheetId="12" r:id="rId7"/>
    <sheet name="เป้าหมายปี 13 12 66" sheetId="14" r:id="rId8"/>
    <sheet name="เป้าหมายปี 19 12 66" sheetId="15" r:id="rId9"/>
    <sheet name="เป้าหมายปี 31 12 66" sheetId="17" r:id="rId10"/>
    <sheet name="กราฟ 31 12 66 " sheetId="18" r:id="rId11"/>
    <sheet name="กราฟ 19 12 66 " sheetId="16" r:id="rId12"/>
    <sheet name="กราฟ 7 12 66" sheetId="13" r:id="rId13"/>
    <sheet name="กราฟ 31 10 66" sheetId="7" r:id="rId14"/>
    <sheet name="กราฟ 30 11 66 " sheetId="11" r:id="rId15"/>
    <sheet name="Sheet1" sheetId="10" r:id="rId16"/>
  </sheets>
  <definedNames>
    <definedName name="_xlnm.Print_Area" localSheetId="7">'เป้าหมายปี 13 12 66'!$A$1:$O$43</definedName>
    <definedName name="_xlnm.Print_Area" localSheetId="8">'เป้าหมายปี 19 12 66'!$A$1:$O$43</definedName>
    <definedName name="_xlnm.Print_Area" localSheetId="4">'เป้าหมายปี 20.11.66'!$A$1:$O$43</definedName>
    <definedName name="_xlnm.Print_Area" localSheetId="2">'เป้าหมายปี 24.10.66'!$A$1:$O$43</definedName>
    <definedName name="_xlnm.Print_Area" localSheetId="1">'เป้าหมายปี 29.09.66'!$A$1:$O$43</definedName>
    <definedName name="_xlnm.Print_Area" localSheetId="5">'เป้าหมายปี 30.11.66'!$A$1:$O$43</definedName>
    <definedName name="_xlnm.Print_Area" localSheetId="9">'เป้าหมายปี 31 12 66'!$A$1:$O$43</definedName>
    <definedName name="_xlnm.Print_Area" localSheetId="3">'เป้าหมายปี 31.10.66'!$A$1:$O$43</definedName>
    <definedName name="_xlnm.Print_Area" localSheetId="6">'เป้าหมายปี 7 12 66'!$A$1:$O$43</definedName>
    <definedName name="_xlnm.Print_Titles" localSheetId="7">'เป้าหมายปี 13 12 66'!$13:$14</definedName>
    <definedName name="_xlnm.Print_Titles" localSheetId="8">'เป้าหมายปี 19 12 66'!$13:$14</definedName>
    <definedName name="_xlnm.Print_Titles" localSheetId="4">'เป้าหมายปี 20.11.66'!$13:$14</definedName>
    <definedName name="_xlnm.Print_Titles" localSheetId="2">'เป้าหมายปี 24.10.66'!$13:$14</definedName>
    <definedName name="_xlnm.Print_Titles" localSheetId="1">'เป้าหมายปี 29.09.66'!$13:$14</definedName>
    <definedName name="_xlnm.Print_Titles" localSheetId="5">'เป้าหมายปี 30.11.66'!$13:$14</definedName>
    <definedName name="_xlnm.Print_Titles" localSheetId="9">'เป้าหมายปี 31 12 66'!$13:$14</definedName>
    <definedName name="_xlnm.Print_Titles" localSheetId="3">'เป้าหมายปี 31.10.66'!$13:$14</definedName>
    <definedName name="_xlnm.Print_Titles" localSheetId="6">'เป้าหมายปี 7 12 66'!$13:$14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18" l="1"/>
  <c r="C55" i="18"/>
  <c r="B112" i="18"/>
  <c r="B115" i="18" s="1"/>
  <c r="C92" i="18"/>
  <c r="B92" i="18"/>
  <c r="C91" i="18"/>
  <c r="D76" i="18"/>
  <c r="C76" i="18"/>
  <c r="B76" i="18"/>
  <c r="D75" i="18"/>
  <c r="C75" i="18"/>
  <c r="B75" i="18"/>
  <c r="C56" i="18"/>
  <c r="D37" i="18"/>
  <c r="D39" i="18" s="1"/>
  <c r="C37" i="18"/>
  <c r="C39" i="18" s="1"/>
  <c r="B35" i="18"/>
  <c r="B34" i="18"/>
  <c r="D25" i="18"/>
  <c r="D27" i="18" s="1"/>
  <c r="C25" i="18"/>
  <c r="C27" i="18" s="1"/>
  <c r="K23" i="18"/>
  <c r="G23" i="18"/>
  <c r="B23" i="18"/>
  <c r="B22" i="18"/>
  <c r="D16" i="18"/>
  <c r="D18" i="18" s="1"/>
  <c r="C16" i="18"/>
  <c r="C18" i="18" s="1"/>
  <c r="B14" i="18"/>
  <c r="B13" i="18"/>
  <c r="D8" i="18"/>
  <c r="D10" i="18" s="1"/>
  <c r="C8" i="18"/>
  <c r="C10" i="18" s="1"/>
  <c r="B6" i="18"/>
  <c r="B5" i="18"/>
  <c r="F11" i="17"/>
  <c r="B37" i="18" l="1"/>
  <c r="B39" i="18" s="1"/>
  <c r="B25" i="18"/>
  <c r="B27" i="18" s="1"/>
  <c r="B16" i="18"/>
  <c r="B18" i="18" s="1"/>
  <c r="B8" i="18"/>
  <c r="B10" i="18" s="1"/>
  <c r="H44" i="17"/>
  <c r="I44" i="17"/>
  <c r="M41" i="17"/>
  <c r="I41" i="17"/>
  <c r="J41" i="17" s="1"/>
  <c r="M16" i="17" l="1"/>
  <c r="C145" i="17"/>
  <c r="C144" i="17"/>
  <c r="B144" i="17"/>
  <c r="C143" i="17"/>
  <c r="B141" i="17"/>
  <c r="B139" i="17"/>
  <c r="B138" i="17"/>
  <c r="C131" i="17"/>
  <c r="C129" i="17" s="1"/>
  <c r="B131" i="17"/>
  <c r="I131" i="17" s="1"/>
  <c r="K131" i="17" s="1"/>
  <c r="C130" i="17"/>
  <c r="B130" i="17"/>
  <c r="I130" i="17" s="1"/>
  <c r="K130" i="17" s="1"/>
  <c r="B129" i="17"/>
  <c r="I129" i="17" s="1"/>
  <c r="K129" i="17" s="1"/>
  <c r="L122" i="17"/>
  <c r="K122" i="17"/>
  <c r="C122" i="17"/>
  <c r="B122" i="17"/>
  <c r="L121" i="17"/>
  <c r="K121" i="17"/>
  <c r="C121" i="17"/>
  <c r="B121" i="17"/>
  <c r="L119" i="17"/>
  <c r="K119" i="17"/>
  <c r="C119" i="17"/>
  <c r="B119" i="17"/>
  <c r="L118" i="17"/>
  <c r="K118" i="17"/>
  <c r="C118" i="17"/>
  <c r="B118" i="17"/>
  <c r="L117" i="17"/>
  <c r="K117" i="17"/>
  <c r="C117" i="17"/>
  <c r="B117" i="17"/>
  <c r="L116" i="17"/>
  <c r="K116" i="17"/>
  <c r="C116" i="17"/>
  <c r="B116" i="17"/>
  <c r="K115" i="17"/>
  <c r="C115" i="17"/>
  <c r="B115" i="17"/>
  <c r="L109" i="17"/>
  <c r="K109" i="17"/>
  <c r="J109" i="17"/>
  <c r="C109" i="17"/>
  <c r="C107" i="17" s="1"/>
  <c r="B109" i="17"/>
  <c r="L108" i="17"/>
  <c r="L107" i="17" s="1"/>
  <c r="K108" i="17"/>
  <c r="J108" i="17"/>
  <c r="C108" i="17"/>
  <c r="B108" i="17"/>
  <c r="B107" i="17" s="1"/>
  <c r="K107" i="17"/>
  <c r="J107" i="17"/>
  <c r="C98" i="17"/>
  <c r="B98" i="17"/>
  <c r="C97" i="17"/>
  <c r="B97" i="17"/>
  <c r="C96" i="17"/>
  <c r="C95" i="17"/>
  <c r="B95" i="17"/>
  <c r="C94" i="17"/>
  <c r="B94" i="17"/>
  <c r="C93" i="17"/>
  <c r="B93" i="17"/>
  <c r="C92" i="17"/>
  <c r="B92" i="17"/>
  <c r="B91" i="17"/>
  <c r="C86" i="17"/>
  <c r="B86" i="17"/>
  <c r="B84" i="17" s="1"/>
  <c r="C85" i="17"/>
  <c r="C84" i="17" s="1"/>
  <c r="B85" i="17"/>
  <c r="I79" i="17"/>
  <c r="C50" i="17"/>
  <c r="B50" i="17"/>
  <c r="I50" i="17" s="1"/>
  <c r="K50" i="17" s="1"/>
  <c r="C49" i="17"/>
  <c r="B49" i="17"/>
  <c r="I49" i="17" s="1"/>
  <c r="K49" i="17" s="1"/>
  <c r="C48" i="17"/>
  <c r="F41" i="17"/>
  <c r="M38" i="17"/>
  <c r="J38" i="17"/>
  <c r="I38" i="17"/>
  <c r="F38" i="17"/>
  <c r="M37" i="17"/>
  <c r="J37" i="17"/>
  <c r="I37" i="17"/>
  <c r="F37" i="17"/>
  <c r="M36" i="17"/>
  <c r="M35" i="17" s="1"/>
  <c r="J36" i="17"/>
  <c r="I36" i="17"/>
  <c r="I35" i="17" s="1"/>
  <c r="J35" i="17" s="1"/>
  <c r="F36" i="17"/>
  <c r="E35" i="17"/>
  <c r="C120" i="17" s="1"/>
  <c r="D35" i="17"/>
  <c r="L120" i="17" s="1"/>
  <c r="C35" i="17"/>
  <c r="K120" i="17" s="1"/>
  <c r="B35" i="17"/>
  <c r="B145" i="17" s="1"/>
  <c r="B143" i="17" s="1"/>
  <c r="M34" i="17"/>
  <c r="J34" i="17"/>
  <c r="F34" i="17"/>
  <c r="M33" i="17"/>
  <c r="J33" i="17"/>
  <c r="F33" i="17"/>
  <c r="M32" i="17"/>
  <c r="J32" i="17"/>
  <c r="F32" i="17"/>
  <c r="M31" i="17"/>
  <c r="J31" i="17"/>
  <c r="F31" i="17"/>
  <c r="M30" i="17"/>
  <c r="J30" i="17"/>
  <c r="I30" i="17"/>
  <c r="E30" i="17"/>
  <c r="C91" i="17" s="1"/>
  <c r="D30" i="17"/>
  <c r="L115" i="17" s="1"/>
  <c r="B30" i="17"/>
  <c r="C29" i="17"/>
  <c r="K114" i="17" s="1"/>
  <c r="B29" i="17"/>
  <c r="B114" i="17" s="1"/>
  <c r="M27" i="17"/>
  <c r="J27" i="17"/>
  <c r="L27" i="17" s="1"/>
  <c r="I27" i="17"/>
  <c r="F27" i="17"/>
  <c r="H27" i="17" s="1"/>
  <c r="I26" i="17"/>
  <c r="M26" i="17" s="1"/>
  <c r="H26" i="17"/>
  <c r="F26" i="17"/>
  <c r="E25" i="17"/>
  <c r="F25" i="17" s="1"/>
  <c r="H25" i="17" s="1"/>
  <c r="D25" i="17"/>
  <c r="B25" i="17"/>
  <c r="M24" i="17"/>
  <c r="I24" i="17"/>
  <c r="I23" i="17"/>
  <c r="M23" i="17" s="1"/>
  <c r="H23" i="17"/>
  <c r="F23" i="17"/>
  <c r="M22" i="17"/>
  <c r="I22" i="17"/>
  <c r="J22" i="17" s="1"/>
  <c r="L22" i="17" s="1"/>
  <c r="F22" i="17"/>
  <c r="H22" i="17" s="1"/>
  <c r="E21" i="17"/>
  <c r="F21" i="17" s="1"/>
  <c r="H21" i="17" s="1"/>
  <c r="D21" i="17"/>
  <c r="I21" i="17" s="1"/>
  <c r="J21" i="17" s="1"/>
  <c r="L21" i="17" s="1"/>
  <c r="B21" i="17"/>
  <c r="M21" i="17" s="1"/>
  <c r="M18" i="17"/>
  <c r="J18" i="17"/>
  <c r="L18" i="17" s="1"/>
  <c r="F18" i="17"/>
  <c r="H18" i="17" s="1"/>
  <c r="M17" i="17"/>
  <c r="L17" i="17"/>
  <c r="J17" i="17"/>
  <c r="F17" i="17"/>
  <c r="H17" i="17" s="1"/>
  <c r="E16" i="17"/>
  <c r="F16" i="17" s="1"/>
  <c r="H16" i="17" s="1"/>
  <c r="D16" i="17"/>
  <c r="I16" i="17" s="1"/>
  <c r="C16" i="17"/>
  <c r="B16" i="17"/>
  <c r="B137" i="17" s="1"/>
  <c r="H14" i="17"/>
  <c r="M12" i="17"/>
  <c r="J12" i="17"/>
  <c r="L12" i="17" s="1"/>
  <c r="F12" i="17"/>
  <c r="H12" i="17" s="1"/>
  <c r="M11" i="17"/>
  <c r="J11" i="17"/>
  <c r="L11" i="17" s="1"/>
  <c r="H11" i="17"/>
  <c r="I10" i="17"/>
  <c r="E10" i="17"/>
  <c r="D10" i="17"/>
  <c r="B10" i="17"/>
  <c r="M10" i="17" s="1"/>
  <c r="E6" i="17"/>
  <c r="G6" i="17" s="1"/>
  <c r="I6" i="17" s="1"/>
  <c r="D6" i="17"/>
  <c r="F6" i="17" s="1"/>
  <c r="H6" i="17" s="1"/>
  <c r="F5" i="17"/>
  <c r="H5" i="17" s="1"/>
  <c r="E5" i="17"/>
  <c r="G5" i="17" s="1"/>
  <c r="I5" i="17" s="1"/>
  <c r="D5" i="17"/>
  <c r="G4" i="17"/>
  <c r="I4" i="17" s="1"/>
  <c r="E4" i="17"/>
  <c r="D4" i="17"/>
  <c r="F4" i="17" s="1"/>
  <c r="H4" i="17" s="1"/>
  <c r="B112" i="16"/>
  <c r="B115" i="16" s="1"/>
  <c r="B92" i="16"/>
  <c r="C91" i="16"/>
  <c r="C92" i="16" s="1"/>
  <c r="D76" i="16"/>
  <c r="C76" i="16"/>
  <c r="B76" i="16"/>
  <c r="D75" i="16"/>
  <c r="C75" i="16"/>
  <c r="B75" i="16"/>
  <c r="B56" i="16"/>
  <c r="C55" i="16"/>
  <c r="C56" i="16" s="1"/>
  <c r="D37" i="16"/>
  <c r="D39" i="16" s="1"/>
  <c r="C37" i="16"/>
  <c r="C39" i="16" s="1"/>
  <c r="B35" i="16"/>
  <c r="B34" i="16"/>
  <c r="D25" i="16"/>
  <c r="D27" i="16" s="1"/>
  <c r="C25" i="16"/>
  <c r="C27" i="16" s="1"/>
  <c r="K23" i="16"/>
  <c r="G23" i="16"/>
  <c r="B23" i="16"/>
  <c r="B22" i="16"/>
  <c r="D16" i="16"/>
  <c r="D18" i="16" s="1"/>
  <c r="C16" i="16"/>
  <c r="C18" i="16" s="1"/>
  <c r="B14" i="16"/>
  <c r="B13" i="16"/>
  <c r="D8" i="16"/>
  <c r="D10" i="16" s="1"/>
  <c r="C8" i="16"/>
  <c r="C10" i="16" s="1"/>
  <c r="B6" i="16"/>
  <c r="B5" i="16"/>
  <c r="F10" i="17" l="1"/>
  <c r="H10" i="17" s="1"/>
  <c r="J10" i="17"/>
  <c r="L10" i="17" s="1"/>
  <c r="M25" i="17"/>
  <c r="D29" i="17"/>
  <c r="E29" i="17"/>
  <c r="F30" i="17"/>
  <c r="B48" i="17"/>
  <c r="I48" i="17" s="1"/>
  <c r="K48" i="17" s="1"/>
  <c r="J23" i="17"/>
  <c r="L23" i="17" s="1"/>
  <c r="B96" i="17"/>
  <c r="J16" i="17"/>
  <c r="L16" i="17" s="1"/>
  <c r="F35" i="17"/>
  <c r="I25" i="17"/>
  <c r="J25" i="17" s="1"/>
  <c r="L25" i="17" s="1"/>
  <c r="B90" i="17"/>
  <c r="J26" i="17"/>
  <c r="L26" i="17" s="1"/>
  <c r="B120" i="17"/>
  <c r="B8" i="16"/>
  <c r="B10" i="16" s="1"/>
  <c r="B37" i="16"/>
  <c r="B39" i="16" s="1"/>
  <c r="B25" i="16"/>
  <c r="B27" i="16" s="1"/>
  <c r="B16" i="16"/>
  <c r="B18" i="16" s="1"/>
  <c r="M41" i="15"/>
  <c r="C144" i="15"/>
  <c r="B141" i="15"/>
  <c r="B139" i="15"/>
  <c r="B138" i="15"/>
  <c r="C131" i="15"/>
  <c r="B131" i="15"/>
  <c r="C130" i="15"/>
  <c r="B130" i="15"/>
  <c r="I130" i="15" s="1"/>
  <c r="K130" i="15" s="1"/>
  <c r="C129" i="15"/>
  <c r="L122" i="15"/>
  <c r="K122" i="15"/>
  <c r="C122" i="15"/>
  <c r="B122" i="15"/>
  <c r="L121" i="15"/>
  <c r="K121" i="15"/>
  <c r="C121" i="15"/>
  <c r="B121" i="15"/>
  <c r="L119" i="15"/>
  <c r="K119" i="15"/>
  <c r="C119" i="15"/>
  <c r="B119" i="15"/>
  <c r="L118" i="15"/>
  <c r="K118" i="15"/>
  <c r="C118" i="15"/>
  <c r="B118" i="15"/>
  <c r="L117" i="15"/>
  <c r="K117" i="15"/>
  <c r="C117" i="15"/>
  <c r="B117" i="15"/>
  <c r="L116" i="15"/>
  <c r="K116" i="15"/>
  <c r="C116" i="15"/>
  <c r="B116" i="15"/>
  <c r="K115" i="15"/>
  <c r="L109" i="15"/>
  <c r="K109" i="15"/>
  <c r="J109" i="15"/>
  <c r="C109" i="15"/>
  <c r="B109" i="15"/>
  <c r="L108" i="15"/>
  <c r="K108" i="15"/>
  <c r="K107" i="15" s="1"/>
  <c r="J108" i="15"/>
  <c r="C108" i="15"/>
  <c r="B108" i="15"/>
  <c r="J107" i="15"/>
  <c r="C98" i="15"/>
  <c r="B98" i="15"/>
  <c r="C97" i="15"/>
  <c r="B97" i="15"/>
  <c r="C95" i="15"/>
  <c r="B95" i="15"/>
  <c r="C94" i="15"/>
  <c r="B94" i="15"/>
  <c r="C93" i="15"/>
  <c r="B93" i="15"/>
  <c r="C92" i="15"/>
  <c r="B92" i="15"/>
  <c r="C86" i="15"/>
  <c r="B86" i="15"/>
  <c r="B84" i="15" s="1"/>
  <c r="C85" i="15"/>
  <c r="B85" i="15"/>
  <c r="I79" i="15"/>
  <c r="C50" i="15"/>
  <c r="B50" i="15"/>
  <c r="I50" i="15" s="1"/>
  <c r="K50" i="15" s="1"/>
  <c r="C49" i="15"/>
  <c r="B49" i="15"/>
  <c r="I49" i="15" s="1"/>
  <c r="K49" i="15" s="1"/>
  <c r="I44" i="15"/>
  <c r="H44" i="15"/>
  <c r="I41" i="15"/>
  <c r="J41" i="15" s="1"/>
  <c r="F41" i="15"/>
  <c r="M38" i="15"/>
  <c r="J38" i="15"/>
  <c r="I38" i="15"/>
  <c r="F38" i="15"/>
  <c r="M37" i="15"/>
  <c r="I37" i="15"/>
  <c r="J37" i="15" s="1"/>
  <c r="F37" i="15"/>
  <c r="M36" i="15"/>
  <c r="M35" i="15" s="1"/>
  <c r="J36" i="15"/>
  <c r="I36" i="15"/>
  <c r="F36" i="15"/>
  <c r="E35" i="15"/>
  <c r="C96" i="15" s="1"/>
  <c r="D35" i="15"/>
  <c r="L120" i="15" s="1"/>
  <c r="C35" i="15"/>
  <c r="C145" i="15" s="1"/>
  <c r="B35" i="15"/>
  <c r="B145" i="15" s="1"/>
  <c r="M34" i="15"/>
  <c r="J34" i="15"/>
  <c r="F34" i="15"/>
  <c r="M33" i="15"/>
  <c r="J33" i="15"/>
  <c r="F33" i="15"/>
  <c r="M32" i="15"/>
  <c r="J32" i="15"/>
  <c r="F32" i="15"/>
  <c r="M31" i="15"/>
  <c r="J31" i="15"/>
  <c r="F31" i="15"/>
  <c r="I30" i="15"/>
  <c r="E30" i="15"/>
  <c r="C91" i="15" s="1"/>
  <c r="D30" i="15"/>
  <c r="L115" i="15" s="1"/>
  <c r="B30" i="15"/>
  <c r="B91" i="15" s="1"/>
  <c r="I27" i="15"/>
  <c r="M27" i="15" s="1"/>
  <c r="F27" i="15"/>
  <c r="H27" i="15" s="1"/>
  <c r="M26" i="15"/>
  <c r="J26" i="15"/>
  <c r="L26" i="15" s="1"/>
  <c r="I26" i="15"/>
  <c r="F26" i="15"/>
  <c r="H26" i="15" s="1"/>
  <c r="E25" i="15"/>
  <c r="F25" i="15" s="1"/>
  <c r="H25" i="15" s="1"/>
  <c r="D25" i="15"/>
  <c r="B25" i="15"/>
  <c r="I24" i="15"/>
  <c r="M24" i="15" s="1"/>
  <c r="J23" i="15"/>
  <c r="L23" i="15" s="1"/>
  <c r="I23" i="15"/>
  <c r="M23" i="15" s="1"/>
  <c r="F23" i="15"/>
  <c r="H23" i="15" s="1"/>
  <c r="I22" i="15"/>
  <c r="M22" i="15" s="1"/>
  <c r="F22" i="15"/>
  <c r="H22" i="15" s="1"/>
  <c r="E21" i="15"/>
  <c r="F21" i="15" s="1"/>
  <c r="H21" i="15" s="1"/>
  <c r="D21" i="15"/>
  <c r="I21" i="15" s="1"/>
  <c r="J21" i="15" s="1"/>
  <c r="L21" i="15" s="1"/>
  <c r="B21" i="15"/>
  <c r="M18" i="15"/>
  <c r="J18" i="15"/>
  <c r="L18" i="15" s="1"/>
  <c r="F18" i="15"/>
  <c r="H18" i="15" s="1"/>
  <c r="M17" i="15"/>
  <c r="J17" i="15"/>
  <c r="L17" i="15" s="1"/>
  <c r="F17" i="15"/>
  <c r="H17" i="15" s="1"/>
  <c r="E16" i="15"/>
  <c r="D16" i="15"/>
  <c r="C16" i="15"/>
  <c r="B16" i="15"/>
  <c r="H14" i="15"/>
  <c r="M12" i="15"/>
  <c r="I10" i="15"/>
  <c r="F12" i="15"/>
  <c r="H12" i="15" s="1"/>
  <c r="M11" i="15"/>
  <c r="J11" i="15"/>
  <c r="L11" i="15" s="1"/>
  <c r="F11" i="15"/>
  <c r="H11" i="15" s="1"/>
  <c r="E10" i="15"/>
  <c r="D10" i="15"/>
  <c r="B10" i="15"/>
  <c r="E6" i="15"/>
  <c r="G6" i="15" s="1"/>
  <c r="I6" i="15" s="1"/>
  <c r="D6" i="15"/>
  <c r="F6" i="15" s="1"/>
  <c r="H6" i="15" s="1"/>
  <c r="E5" i="15"/>
  <c r="G5" i="15" s="1"/>
  <c r="I5" i="15" s="1"/>
  <c r="D5" i="15"/>
  <c r="F5" i="15" s="1"/>
  <c r="H5" i="15" s="1"/>
  <c r="E4" i="15"/>
  <c r="G4" i="15" s="1"/>
  <c r="I4" i="15" s="1"/>
  <c r="D4" i="15"/>
  <c r="F4" i="15" s="1"/>
  <c r="H4" i="15" s="1"/>
  <c r="M41" i="14"/>
  <c r="C90" i="17" l="1"/>
  <c r="F29" i="17"/>
  <c r="C114" i="17"/>
  <c r="I29" i="17"/>
  <c r="L114" i="17"/>
  <c r="B144" i="15"/>
  <c r="B143" i="15" s="1"/>
  <c r="J30" i="15"/>
  <c r="C107" i="15"/>
  <c r="J27" i="15"/>
  <c r="L27" i="15" s="1"/>
  <c r="I35" i="15"/>
  <c r="B107" i="15"/>
  <c r="B129" i="15"/>
  <c r="I129" i="15" s="1"/>
  <c r="K129" i="15" s="1"/>
  <c r="I16" i="15"/>
  <c r="M16" i="15" s="1"/>
  <c r="C29" i="15"/>
  <c r="K114" i="15" s="1"/>
  <c r="M30" i="15"/>
  <c r="M21" i="15"/>
  <c r="I25" i="15"/>
  <c r="J25" i="15" s="1"/>
  <c r="L25" i="15" s="1"/>
  <c r="E29" i="15"/>
  <c r="C48" i="15"/>
  <c r="C120" i="15"/>
  <c r="F10" i="15"/>
  <c r="H10" i="15" s="1"/>
  <c r="J10" i="15"/>
  <c r="L10" i="15" s="1"/>
  <c r="M10" i="15"/>
  <c r="J12" i="15"/>
  <c r="L12" i="15" s="1"/>
  <c r="C84" i="15"/>
  <c r="L107" i="15"/>
  <c r="F16" i="15"/>
  <c r="H16" i="15" s="1"/>
  <c r="B48" i="15"/>
  <c r="I48" i="15" s="1"/>
  <c r="K48" i="15" s="1"/>
  <c r="M25" i="15"/>
  <c r="C143" i="15"/>
  <c r="F35" i="15"/>
  <c r="I131" i="15"/>
  <c r="K131" i="15" s="1"/>
  <c r="J35" i="15"/>
  <c r="B120" i="15"/>
  <c r="B137" i="15"/>
  <c r="C114" i="15"/>
  <c r="F30" i="15"/>
  <c r="K120" i="15"/>
  <c r="B29" i="15"/>
  <c r="B96" i="15"/>
  <c r="C90" i="15"/>
  <c r="B115" i="15"/>
  <c r="D29" i="15"/>
  <c r="C115" i="15"/>
  <c r="J22" i="15"/>
  <c r="L22" i="15" s="1"/>
  <c r="C144" i="14"/>
  <c r="B141" i="14"/>
  <c r="B139" i="14"/>
  <c r="B138" i="14"/>
  <c r="C131" i="14"/>
  <c r="B131" i="14"/>
  <c r="I131" i="14" s="1"/>
  <c r="K131" i="14" s="1"/>
  <c r="C130" i="14"/>
  <c r="B130" i="14"/>
  <c r="B129" i="14" s="1"/>
  <c r="I129" i="14" s="1"/>
  <c r="K129" i="14" s="1"/>
  <c r="L122" i="14"/>
  <c r="K122" i="14"/>
  <c r="C122" i="14"/>
  <c r="B122" i="14"/>
  <c r="L121" i="14"/>
  <c r="K121" i="14"/>
  <c r="C121" i="14"/>
  <c r="B121" i="14"/>
  <c r="L119" i="14"/>
  <c r="K119" i="14"/>
  <c r="C119" i="14"/>
  <c r="B119" i="14"/>
  <c r="L118" i="14"/>
  <c r="K118" i="14"/>
  <c r="C118" i="14"/>
  <c r="B118" i="14"/>
  <c r="L117" i="14"/>
  <c r="K117" i="14"/>
  <c r="C117" i="14"/>
  <c r="B117" i="14"/>
  <c r="L116" i="14"/>
  <c r="K116" i="14"/>
  <c r="C116" i="14"/>
  <c r="B116" i="14"/>
  <c r="K115" i="14"/>
  <c r="C115" i="14"/>
  <c r="B115" i="14"/>
  <c r="L109" i="14"/>
  <c r="K109" i="14"/>
  <c r="J109" i="14"/>
  <c r="C109" i="14"/>
  <c r="B109" i="14"/>
  <c r="L108" i="14"/>
  <c r="K108" i="14"/>
  <c r="K107" i="14" s="1"/>
  <c r="J108" i="14"/>
  <c r="C108" i="14"/>
  <c r="B108" i="14"/>
  <c r="J107" i="14"/>
  <c r="C98" i="14"/>
  <c r="B98" i="14"/>
  <c r="C97" i="14"/>
  <c r="B97" i="14"/>
  <c r="C95" i="14"/>
  <c r="B95" i="14"/>
  <c r="C94" i="14"/>
  <c r="B94" i="14"/>
  <c r="C93" i="14"/>
  <c r="B93" i="14"/>
  <c r="C92" i="14"/>
  <c r="B92" i="14"/>
  <c r="C91" i="14"/>
  <c r="C86" i="14"/>
  <c r="B86" i="14"/>
  <c r="C85" i="14"/>
  <c r="C84" i="14" s="1"/>
  <c r="B85" i="14"/>
  <c r="B84" i="14"/>
  <c r="I79" i="14"/>
  <c r="I50" i="14"/>
  <c r="K50" i="14" s="1"/>
  <c r="C50" i="14"/>
  <c r="B50" i="14"/>
  <c r="C49" i="14"/>
  <c r="B49" i="14"/>
  <c r="I44" i="14"/>
  <c r="H44" i="14"/>
  <c r="I41" i="14"/>
  <c r="J41" i="14" s="1"/>
  <c r="F41" i="14"/>
  <c r="I38" i="14"/>
  <c r="M38" i="14" s="1"/>
  <c r="F38" i="14"/>
  <c r="I37" i="14"/>
  <c r="M37" i="14" s="1"/>
  <c r="F37" i="14"/>
  <c r="I36" i="14"/>
  <c r="M36" i="14" s="1"/>
  <c r="M35" i="14" s="1"/>
  <c r="F36" i="14"/>
  <c r="E35" i="14"/>
  <c r="C96" i="14" s="1"/>
  <c r="D35" i="14"/>
  <c r="L120" i="14" s="1"/>
  <c r="C35" i="14"/>
  <c r="C145" i="14" s="1"/>
  <c r="C143" i="14" s="1"/>
  <c r="B35" i="14"/>
  <c r="B96" i="14" s="1"/>
  <c r="M34" i="14"/>
  <c r="J34" i="14"/>
  <c r="F34" i="14"/>
  <c r="M33" i="14"/>
  <c r="J33" i="14"/>
  <c r="F33" i="14"/>
  <c r="M32" i="14"/>
  <c r="J32" i="14"/>
  <c r="F32" i="14"/>
  <c r="M31" i="14"/>
  <c r="M30" i="14" s="1"/>
  <c r="J31" i="14"/>
  <c r="F31" i="14"/>
  <c r="I30" i="14"/>
  <c r="J30" i="14" s="1"/>
  <c r="E30" i="14"/>
  <c r="D30" i="14"/>
  <c r="D29" i="14" s="1"/>
  <c r="L114" i="14" s="1"/>
  <c r="B30" i="14"/>
  <c r="B29" i="14" s="1"/>
  <c r="E29" i="14"/>
  <c r="C90" i="14" s="1"/>
  <c r="I27" i="14"/>
  <c r="M27" i="14" s="1"/>
  <c r="F27" i="14"/>
  <c r="H27" i="14" s="1"/>
  <c r="I26" i="14"/>
  <c r="I25" i="14" s="1"/>
  <c r="J25" i="14" s="1"/>
  <c r="L25" i="14" s="1"/>
  <c r="H26" i="14"/>
  <c r="F26" i="14"/>
  <c r="E25" i="14"/>
  <c r="F25" i="14" s="1"/>
  <c r="H25" i="14" s="1"/>
  <c r="D25" i="14"/>
  <c r="B25" i="14"/>
  <c r="M24" i="14"/>
  <c r="I24" i="14"/>
  <c r="I23" i="14"/>
  <c r="M23" i="14" s="1"/>
  <c r="F23" i="14"/>
  <c r="H23" i="14" s="1"/>
  <c r="I22" i="14"/>
  <c r="J22" i="14" s="1"/>
  <c r="L22" i="14" s="1"/>
  <c r="F22" i="14"/>
  <c r="H22" i="14" s="1"/>
  <c r="E21" i="14"/>
  <c r="F21" i="14" s="1"/>
  <c r="H21" i="14" s="1"/>
  <c r="D21" i="14"/>
  <c r="I21" i="14" s="1"/>
  <c r="J21" i="14" s="1"/>
  <c r="L21" i="14" s="1"/>
  <c r="B21" i="14"/>
  <c r="M18" i="14"/>
  <c r="J18" i="14"/>
  <c r="L18" i="14" s="1"/>
  <c r="F18" i="14"/>
  <c r="H18" i="14" s="1"/>
  <c r="M17" i="14"/>
  <c r="J17" i="14"/>
  <c r="L17" i="14" s="1"/>
  <c r="F17" i="14"/>
  <c r="H17" i="14" s="1"/>
  <c r="E16" i="14"/>
  <c r="D16" i="14"/>
  <c r="C16" i="14"/>
  <c r="B16" i="14"/>
  <c r="F16" i="14" s="1"/>
  <c r="H16" i="14" s="1"/>
  <c r="H14" i="14"/>
  <c r="I12" i="14"/>
  <c r="M12" i="14" s="1"/>
  <c r="H12" i="14"/>
  <c r="F12" i="14"/>
  <c r="M11" i="14"/>
  <c r="J11" i="14"/>
  <c r="L11" i="14" s="1"/>
  <c r="F11" i="14"/>
  <c r="H11" i="14" s="1"/>
  <c r="E10" i="14"/>
  <c r="F10" i="14" s="1"/>
  <c r="H10" i="14" s="1"/>
  <c r="D10" i="14"/>
  <c r="B10" i="14"/>
  <c r="E6" i="14"/>
  <c r="G6" i="14" s="1"/>
  <c r="I6" i="14" s="1"/>
  <c r="D6" i="14"/>
  <c r="F6" i="14" s="1"/>
  <c r="H6" i="14" s="1"/>
  <c r="F5" i="14"/>
  <c r="H5" i="14" s="1"/>
  <c r="E5" i="14"/>
  <c r="G5" i="14" s="1"/>
  <c r="I5" i="14" s="1"/>
  <c r="D5" i="14"/>
  <c r="E4" i="14"/>
  <c r="G4" i="14" s="1"/>
  <c r="I4" i="14" s="1"/>
  <c r="D4" i="14"/>
  <c r="F4" i="14" s="1"/>
  <c r="H4" i="14" s="1"/>
  <c r="B56" i="13"/>
  <c r="K23" i="13"/>
  <c r="G23" i="13"/>
  <c r="B112" i="13"/>
  <c r="B115" i="13" s="1"/>
  <c r="B92" i="13"/>
  <c r="C91" i="13"/>
  <c r="C92" i="13" s="1"/>
  <c r="D76" i="13"/>
  <c r="C76" i="13"/>
  <c r="B76" i="13"/>
  <c r="D75" i="13"/>
  <c r="C75" i="13"/>
  <c r="B75" i="13"/>
  <c r="C55" i="13"/>
  <c r="C56" i="13" s="1"/>
  <c r="D37" i="13"/>
  <c r="D39" i="13" s="1"/>
  <c r="C37" i="13"/>
  <c r="C39" i="13" s="1"/>
  <c r="B35" i="13"/>
  <c r="B34" i="13"/>
  <c r="D25" i="13"/>
  <c r="D27" i="13" s="1"/>
  <c r="C25" i="13"/>
  <c r="C27" i="13" s="1"/>
  <c r="B23" i="13"/>
  <c r="B22" i="13"/>
  <c r="D16" i="13"/>
  <c r="D18" i="13" s="1"/>
  <c r="C16" i="13"/>
  <c r="C18" i="13" s="1"/>
  <c r="B14" i="13"/>
  <c r="B13" i="13"/>
  <c r="D8" i="13"/>
  <c r="D10" i="13" s="1"/>
  <c r="C8" i="13"/>
  <c r="C10" i="13" s="1"/>
  <c r="B6" i="13"/>
  <c r="B5" i="13"/>
  <c r="M29" i="17" l="1"/>
  <c r="J29" i="17"/>
  <c r="J36" i="14"/>
  <c r="F30" i="14"/>
  <c r="B48" i="14"/>
  <c r="I48" i="14" s="1"/>
  <c r="K48" i="14" s="1"/>
  <c r="L115" i="14"/>
  <c r="B144" i="14"/>
  <c r="B143" i="14" s="1"/>
  <c r="S16" i="14"/>
  <c r="M21" i="14"/>
  <c r="I49" i="14"/>
  <c r="K49" i="14" s="1"/>
  <c r="C129" i="14"/>
  <c r="J16" i="15"/>
  <c r="L16" i="15" s="1"/>
  <c r="I130" i="14"/>
  <c r="K130" i="14" s="1"/>
  <c r="M25" i="14"/>
  <c r="B91" i="14"/>
  <c r="B90" i="15"/>
  <c r="B114" i="15"/>
  <c r="L114" i="15"/>
  <c r="I29" i="15"/>
  <c r="J29" i="15" s="1"/>
  <c r="F29" i="15"/>
  <c r="C107" i="14"/>
  <c r="C48" i="14"/>
  <c r="I16" i="14"/>
  <c r="L107" i="14"/>
  <c r="B107" i="14"/>
  <c r="B90" i="14"/>
  <c r="B114" i="14"/>
  <c r="I10" i="14"/>
  <c r="M22" i="14"/>
  <c r="J27" i="14"/>
  <c r="L27" i="14" s="1"/>
  <c r="J38" i="14"/>
  <c r="B120" i="14"/>
  <c r="B137" i="14"/>
  <c r="J12" i="14"/>
  <c r="L12" i="14" s="1"/>
  <c r="M26" i="14"/>
  <c r="I35" i="14"/>
  <c r="J35" i="14" s="1"/>
  <c r="J23" i="14"/>
  <c r="L23" i="14" s="1"/>
  <c r="C114" i="14"/>
  <c r="C120" i="14"/>
  <c r="J37" i="14"/>
  <c r="B145" i="14"/>
  <c r="K120" i="14"/>
  <c r="J26" i="14"/>
  <c r="L26" i="14" s="1"/>
  <c r="F35" i="14"/>
  <c r="F29" i="14"/>
  <c r="C29" i="14"/>
  <c r="B8" i="13"/>
  <c r="B10" i="13" s="1"/>
  <c r="B16" i="13"/>
  <c r="B18" i="13" s="1"/>
  <c r="B37" i="13"/>
  <c r="B39" i="13" s="1"/>
  <c r="B25" i="13"/>
  <c r="B27" i="13" s="1"/>
  <c r="I41" i="12"/>
  <c r="M41" i="12"/>
  <c r="M29" i="15" l="1"/>
  <c r="M16" i="14"/>
  <c r="J16" i="14"/>
  <c r="L16" i="14" s="1"/>
  <c r="J10" i="14"/>
  <c r="L10" i="14" s="1"/>
  <c r="M10" i="14"/>
  <c r="K114" i="14"/>
  <c r="I29" i="14"/>
  <c r="C144" i="12"/>
  <c r="B141" i="12"/>
  <c r="B139" i="12"/>
  <c r="B138" i="12"/>
  <c r="C131" i="12"/>
  <c r="B131" i="12"/>
  <c r="I131" i="12" s="1"/>
  <c r="K131" i="12" s="1"/>
  <c r="C130" i="12"/>
  <c r="B130" i="12"/>
  <c r="I130" i="12" s="1"/>
  <c r="K130" i="12" s="1"/>
  <c r="L122" i="12"/>
  <c r="K122" i="12"/>
  <c r="C122" i="12"/>
  <c r="B122" i="12"/>
  <c r="L121" i="12"/>
  <c r="K121" i="12"/>
  <c r="C121" i="12"/>
  <c r="B121" i="12"/>
  <c r="L119" i="12"/>
  <c r="K119" i="12"/>
  <c r="C119" i="12"/>
  <c r="B119" i="12"/>
  <c r="L118" i="12"/>
  <c r="K118" i="12"/>
  <c r="C118" i="12"/>
  <c r="B118" i="12"/>
  <c r="L117" i="12"/>
  <c r="K117" i="12"/>
  <c r="C117" i="12"/>
  <c r="B117" i="12"/>
  <c r="L116" i="12"/>
  <c r="K116" i="12"/>
  <c r="C116" i="12"/>
  <c r="B116" i="12"/>
  <c r="K115" i="12"/>
  <c r="L109" i="12"/>
  <c r="K109" i="12"/>
  <c r="J109" i="12"/>
  <c r="C109" i="12"/>
  <c r="C107" i="12" s="1"/>
  <c r="B109" i="12"/>
  <c r="L108" i="12"/>
  <c r="L107" i="12" s="1"/>
  <c r="K108" i="12"/>
  <c r="K107" i="12" s="1"/>
  <c r="J108" i="12"/>
  <c r="C108" i="12"/>
  <c r="B108" i="12"/>
  <c r="J107" i="12"/>
  <c r="C98" i="12"/>
  <c r="B98" i="12"/>
  <c r="C97" i="12"/>
  <c r="B97" i="12"/>
  <c r="C95" i="12"/>
  <c r="B95" i="12"/>
  <c r="C94" i="12"/>
  <c r="B94" i="12"/>
  <c r="C93" i="12"/>
  <c r="B93" i="12"/>
  <c r="C92" i="12"/>
  <c r="B92" i="12"/>
  <c r="C86" i="12"/>
  <c r="B86" i="12"/>
  <c r="C85" i="12"/>
  <c r="B85" i="12"/>
  <c r="I79" i="12"/>
  <c r="C50" i="12"/>
  <c r="B50" i="12"/>
  <c r="I50" i="12" s="1"/>
  <c r="K50" i="12" s="1"/>
  <c r="C49" i="12"/>
  <c r="B49" i="12"/>
  <c r="I49" i="12" s="1"/>
  <c r="K49" i="12" s="1"/>
  <c r="C48" i="12"/>
  <c r="I44" i="12"/>
  <c r="H44" i="12"/>
  <c r="J41" i="12"/>
  <c r="F41" i="12"/>
  <c r="I38" i="12"/>
  <c r="M38" i="12" s="1"/>
  <c r="F38" i="12"/>
  <c r="I37" i="12"/>
  <c r="M37" i="12" s="1"/>
  <c r="F37" i="12"/>
  <c r="I36" i="12"/>
  <c r="M36" i="12" s="1"/>
  <c r="F36" i="12"/>
  <c r="E35" i="12"/>
  <c r="C120" i="12" s="1"/>
  <c r="D35" i="12"/>
  <c r="L120" i="12" s="1"/>
  <c r="C35" i="12"/>
  <c r="C145" i="12" s="1"/>
  <c r="C143" i="12" s="1"/>
  <c r="B35" i="12"/>
  <c r="B145" i="12" s="1"/>
  <c r="M34" i="12"/>
  <c r="J34" i="12"/>
  <c r="F34" i="12"/>
  <c r="M33" i="12"/>
  <c r="J33" i="12"/>
  <c r="F33" i="12"/>
  <c r="M32" i="12"/>
  <c r="J32" i="12"/>
  <c r="F32" i="12"/>
  <c r="M31" i="12"/>
  <c r="J31" i="12"/>
  <c r="F31" i="12"/>
  <c r="I30" i="12"/>
  <c r="J30" i="12" s="1"/>
  <c r="E30" i="12"/>
  <c r="C115" i="12" s="1"/>
  <c r="D30" i="12"/>
  <c r="B30" i="12"/>
  <c r="B144" i="12" s="1"/>
  <c r="I27" i="12"/>
  <c r="M27" i="12" s="1"/>
  <c r="F27" i="12"/>
  <c r="H27" i="12" s="1"/>
  <c r="I26" i="12"/>
  <c r="M26" i="12" s="1"/>
  <c r="F26" i="12"/>
  <c r="H26" i="12" s="1"/>
  <c r="E25" i="12"/>
  <c r="D25" i="12"/>
  <c r="B25" i="12"/>
  <c r="I24" i="12"/>
  <c r="M24" i="12" s="1"/>
  <c r="I23" i="12"/>
  <c r="M23" i="12" s="1"/>
  <c r="F23" i="12"/>
  <c r="H23" i="12" s="1"/>
  <c r="I22" i="12"/>
  <c r="M22" i="12" s="1"/>
  <c r="F22" i="12"/>
  <c r="H22" i="12" s="1"/>
  <c r="E21" i="12"/>
  <c r="D21" i="12"/>
  <c r="B21" i="12"/>
  <c r="M18" i="12"/>
  <c r="J18" i="12"/>
  <c r="L18" i="12" s="1"/>
  <c r="F18" i="12"/>
  <c r="H18" i="12" s="1"/>
  <c r="M17" i="12"/>
  <c r="J17" i="12"/>
  <c r="L17" i="12" s="1"/>
  <c r="F17" i="12"/>
  <c r="H17" i="12" s="1"/>
  <c r="E16" i="12"/>
  <c r="D16" i="12"/>
  <c r="C16" i="12"/>
  <c r="B16" i="12"/>
  <c r="B137" i="12" s="1"/>
  <c r="H14" i="12"/>
  <c r="I12" i="12"/>
  <c r="J12" i="12" s="1"/>
  <c r="L12" i="12" s="1"/>
  <c r="F12" i="12"/>
  <c r="H12" i="12" s="1"/>
  <c r="M11" i="12"/>
  <c r="J11" i="12"/>
  <c r="L11" i="12" s="1"/>
  <c r="F11" i="12"/>
  <c r="H11" i="12" s="1"/>
  <c r="E10" i="12"/>
  <c r="D10" i="12"/>
  <c r="B10" i="12"/>
  <c r="E6" i="12"/>
  <c r="G6" i="12" s="1"/>
  <c r="I6" i="12" s="1"/>
  <c r="D6" i="12"/>
  <c r="F6" i="12" s="1"/>
  <c r="H6" i="12" s="1"/>
  <c r="E5" i="12"/>
  <c r="G5" i="12" s="1"/>
  <c r="I5" i="12" s="1"/>
  <c r="D5" i="12"/>
  <c r="F5" i="12" s="1"/>
  <c r="H5" i="12" s="1"/>
  <c r="E4" i="12"/>
  <c r="G4" i="12" s="1"/>
  <c r="I4" i="12" s="1"/>
  <c r="D4" i="12"/>
  <c r="F4" i="12" s="1"/>
  <c r="H4" i="12" s="1"/>
  <c r="F30" i="12" l="1"/>
  <c r="J27" i="12"/>
  <c r="L27" i="12" s="1"/>
  <c r="C129" i="12"/>
  <c r="F16" i="12"/>
  <c r="H16" i="12" s="1"/>
  <c r="C29" i="12"/>
  <c r="K114" i="12" s="1"/>
  <c r="M30" i="12"/>
  <c r="J36" i="12"/>
  <c r="F25" i="12"/>
  <c r="H25" i="12" s="1"/>
  <c r="C84" i="12"/>
  <c r="J29" i="14"/>
  <c r="M29" i="14"/>
  <c r="I10" i="12"/>
  <c r="J10" i="12" s="1"/>
  <c r="L10" i="12" s="1"/>
  <c r="B129" i="12"/>
  <c r="I129" i="12" s="1"/>
  <c r="K129" i="12" s="1"/>
  <c r="J38" i="12"/>
  <c r="I35" i="12"/>
  <c r="J35" i="12" s="1"/>
  <c r="C96" i="12"/>
  <c r="D29" i="12"/>
  <c r="L114" i="12" s="1"/>
  <c r="K120" i="12"/>
  <c r="B91" i="12"/>
  <c r="I21" i="12"/>
  <c r="J21" i="12" s="1"/>
  <c r="L21" i="12" s="1"/>
  <c r="J37" i="12"/>
  <c r="B115" i="12"/>
  <c r="M35" i="12"/>
  <c r="C91" i="12"/>
  <c r="M12" i="12"/>
  <c r="F21" i="12"/>
  <c r="H21" i="12" s="1"/>
  <c r="B107" i="12"/>
  <c r="M21" i="12"/>
  <c r="F10" i="12"/>
  <c r="H10" i="12" s="1"/>
  <c r="S16" i="12"/>
  <c r="I16" i="12"/>
  <c r="J16" i="12" s="1"/>
  <c r="L16" i="12" s="1"/>
  <c r="B84" i="12"/>
  <c r="B143" i="12"/>
  <c r="E29" i="12"/>
  <c r="B96" i="12"/>
  <c r="B48" i="12"/>
  <c r="I48" i="12" s="1"/>
  <c r="K48" i="12" s="1"/>
  <c r="J23" i="12"/>
  <c r="L23" i="12" s="1"/>
  <c r="J26" i="12"/>
  <c r="L26" i="12" s="1"/>
  <c r="F35" i="12"/>
  <c r="J22" i="12"/>
  <c r="L22" i="12" s="1"/>
  <c r="I25" i="12"/>
  <c r="J25" i="12" s="1"/>
  <c r="L25" i="12" s="1"/>
  <c r="B29" i="12"/>
  <c r="L115" i="12"/>
  <c r="B120" i="12"/>
  <c r="C91" i="11"/>
  <c r="C92" i="11" s="1"/>
  <c r="B92" i="11"/>
  <c r="C55" i="11"/>
  <c r="C56" i="11" s="1"/>
  <c r="B112" i="11"/>
  <c r="B115" i="11" s="1"/>
  <c r="D76" i="11"/>
  <c r="C76" i="11"/>
  <c r="B76" i="11"/>
  <c r="D75" i="11"/>
  <c r="C75" i="11"/>
  <c r="B75" i="11"/>
  <c r="B56" i="11"/>
  <c r="D37" i="11"/>
  <c r="D39" i="11" s="1"/>
  <c r="C37" i="11"/>
  <c r="C39" i="11" s="1"/>
  <c r="B35" i="11"/>
  <c r="B34" i="11"/>
  <c r="D25" i="11"/>
  <c r="D27" i="11" s="1"/>
  <c r="C25" i="11"/>
  <c r="C27" i="11" s="1"/>
  <c r="B23" i="11"/>
  <c r="B22" i="11"/>
  <c r="D16" i="11"/>
  <c r="D18" i="11" s="1"/>
  <c r="C16" i="11"/>
  <c r="C18" i="11" s="1"/>
  <c r="B14" i="11"/>
  <c r="B13" i="11"/>
  <c r="D8" i="11"/>
  <c r="D10" i="11" s="1"/>
  <c r="C8" i="11"/>
  <c r="C10" i="11" s="1"/>
  <c r="B6" i="11"/>
  <c r="B5" i="11"/>
  <c r="M10" i="12" l="1"/>
  <c r="M16" i="12"/>
  <c r="C114" i="12"/>
  <c r="C90" i="12"/>
  <c r="F29" i="12"/>
  <c r="B114" i="12"/>
  <c r="B90" i="12"/>
  <c r="M25" i="12"/>
  <c r="I29" i="12"/>
  <c r="J29" i="12" s="1"/>
  <c r="B37" i="11"/>
  <c r="B39" i="11" s="1"/>
  <c r="B25" i="11"/>
  <c r="B27" i="11" s="1"/>
  <c r="B16" i="11"/>
  <c r="B18" i="11" s="1"/>
  <c r="B8" i="11"/>
  <c r="B10" i="11" s="1"/>
  <c r="M11" i="9"/>
  <c r="I12" i="9"/>
  <c r="M12" i="9" s="1"/>
  <c r="M29" i="12" l="1"/>
  <c r="I10" i="9"/>
  <c r="M41" i="9"/>
  <c r="I41" i="9"/>
  <c r="M18" i="9" l="1"/>
  <c r="M17" i="9"/>
  <c r="C144" i="9"/>
  <c r="B141" i="9"/>
  <c r="B139" i="9"/>
  <c r="B138" i="9"/>
  <c r="C131" i="9"/>
  <c r="B131" i="9"/>
  <c r="I131" i="9" s="1"/>
  <c r="K131" i="9" s="1"/>
  <c r="C130" i="9"/>
  <c r="B130" i="9"/>
  <c r="I130" i="9" s="1"/>
  <c r="K130" i="9" s="1"/>
  <c r="L122" i="9"/>
  <c r="K122" i="9"/>
  <c r="C122" i="9"/>
  <c r="B122" i="9"/>
  <c r="L121" i="9"/>
  <c r="K121" i="9"/>
  <c r="C121" i="9"/>
  <c r="B121" i="9"/>
  <c r="L119" i="9"/>
  <c r="K119" i="9"/>
  <c r="C119" i="9"/>
  <c r="B119" i="9"/>
  <c r="L118" i="9"/>
  <c r="K118" i="9"/>
  <c r="C118" i="9"/>
  <c r="B118" i="9"/>
  <c r="L117" i="9"/>
  <c r="K117" i="9"/>
  <c r="C117" i="9"/>
  <c r="B117" i="9"/>
  <c r="L116" i="9"/>
  <c r="K116" i="9"/>
  <c r="C116" i="9"/>
  <c r="B116" i="9"/>
  <c r="K115" i="9"/>
  <c r="L109" i="9"/>
  <c r="K109" i="9"/>
  <c r="J109" i="9"/>
  <c r="C109" i="9"/>
  <c r="B109" i="9"/>
  <c r="B107" i="9" s="1"/>
  <c r="L108" i="9"/>
  <c r="K108" i="9"/>
  <c r="J108" i="9"/>
  <c r="C108" i="9"/>
  <c r="B108" i="9"/>
  <c r="J107" i="9"/>
  <c r="C98" i="9"/>
  <c r="B98" i="9"/>
  <c r="C97" i="9"/>
  <c r="B97" i="9"/>
  <c r="C95" i="9"/>
  <c r="B95" i="9"/>
  <c r="C94" i="9"/>
  <c r="B94" i="9"/>
  <c r="C93" i="9"/>
  <c r="B93" i="9"/>
  <c r="C92" i="9"/>
  <c r="B92" i="9"/>
  <c r="C86" i="9"/>
  <c r="B86" i="9"/>
  <c r="C85" i="9"/>
  <c r="B85" i="9"/>
  <c r="I79" i="9"/>
  <c r="C50" i="9"/>
  <c r="B50" i="9"/>
  <c r="I50" i="9" s="1"/>
  <c r="K50" i="9" s="1"/>
  <c r="C49" i="9"/>
  <c r="B49" i="9"/>
  <c r="I44" i="9"/>
  <c r="H44" i="9"/>
  <c r="J41" i="9"/>
  <c r="F41" i="9"/>
  <c r="I38" i="9"/>
  <c r="M38" i="9" s="1"/>
  <c r="F38" i="9"/>
  <c r="I37" i="9"/>
  <c r="J37" i="9" s="1"/>
  <c r="F37" i="9"/>
  <c r="I36" i="9"/>
  <c r="J36" i="9" s="1"/>
  <c r="F36" i="9"/>
  <c r="E35" i="9"/>
  <c r="E29" i="9" s="1"/>
  <c r="D35" i="9"/>
  <c r="C35" i="9"/>
  <c r="K120" i="9" s="1"/>
  <c r="B35" i="9"/>
  <c r="B145" i="9" s="1"/>
  <c r="M34" i="9"/>
  <c r="J34" i="9"/>
  <c r="F34" i="9"/>
  <c r="M33" i="9"/>
  <c r="J33" i="9"/>
  <c r="F33" i="9"/>
  <c r="M32" i="9"/>
  <c r="J32" i="9"/>
  <c r="F32" i="9"/>
  <c r="M31" i="9"/>
  <c r="J31" i="9"/>
  <c r="F31" i="9"/>
  <c r="I30" i="9"/>
  <c r="J30" i="9" s="1"/>
  <c r="E30" i="9"/>
  <c r="C115" i="9" s="1"/>
  <c r="D30" i="9"/>
  <c r="L115" i="9" s="1"/>
  <c r="B30" i="9"/>
  <c r="B115" i="9" s="1"/>
  <c r="I27" i="9"/>
  <c r="M27" i="9" s="1"/>
  <c r="F27" i="9"/>
  <c r="H27" i="9" s="1"/>
  <c r="I26" i="9"/>
  <c r="J26" i="9" s="1"/>
  <c r="L26" i="9" s="1"/>
  <c r="F26" i="9"/>
  <c r="H26" i="9" s="1"/>
  <c r="E25" i="9"/>
  <c r="D25" i="9"/>
  <c r="B25" i="9"/>
  <c r="I24" i="9"/>
  <c r="M24" i="9" s="1"/>
  <c r="I23" i="9"/>
  <c r="M23" i="9" s="1"/>
  <c r="F23" i="9"/>
  <c r="H23" i="9" s="1"/>
  <c r="I22" i="9"/>
  <c r="M22" i="9" s="1"/>
  <c r="F22" i="9"/>
  <c r="H22" i="9" s="1"/>
  <c r="E21" i="9"/>
  <c r="D21" i="9"/>
  <c r="B21" i="9"/>
  <c r="J18" i="9"/>
  <c r="L18" i="9" s="1"/>
  <c r="F18" i="9"/>
  <c r="H18" i="9" s="1"/>
  <c r="J17" i="9"/>
  <c r="L17" i="9" s="1"/>
  <c r="F17" i="9"/>
  <c r="H17" i="9" s="1"/>
  <c r="E16" i="9"/>
  <c r="D16" i="9"/>
  <c r="C16" i="9"/>
  <c r="B16" i="9"/>
  <c r="H14" i="9"/>
  <c r="J12" i="9"/>
  <c r="L12" i="9" s="1"/>
  <c r="F12" i="9"/>
  <c r="H12" i="9" s="1"/>
  <c r="J11" i="9"/>
  <c r="L11" i="9" s="1"/>
  <c r="F11" i="9"/>
  <c r="H11" i="9" s="1"/>
  <c r="E10" i="9"/>
  <c r="D10" i="9"/>
  <c r="B10" i="9"/>
  <c r="E6" i="9"/>
  <c r="G6" i="9" s="1"/>
  <c r="I6" i="9" s="1"/>
  <c r="D6" i="9"/>
  <c r="F6" i="9" s="1"/>
  <c r="H6" i="9" s="1"/>
  <c r="E5" i="9"/>
  <c r="G5" i="9" s="1"/>
  <c r="I5" i="9" s="1"/>
  <c r="D5" i="9"/>
  <c r="F5" i="9" s="1"/>
  <c r="H5" i="9" s="1"/>
  <c r="E4" i="9"/>
  <c r="G4" i="9" s="1"/>
  <c r="I4" i="9" s="1"/>
  <c r="D4" i="9"/>
  <c r="F4" i="9" s="1"/>
  <c r="H4" i="9" s="1"/>
  <c r="H44" i="8"/>
  <c r="F41" i="8"/>
  <c r="I44" i="8"/>
  <c r="H44" i="5"/>
  <c r="I41" i="8"/>
  <c r="J41" i="8" s="1"/>
  <c r="C48" i="9" l="1"/>
  <c r="C91" i="9"/>
  <c r="F25" i="9"/>
  <c r="H25" i="9" s="1"/>
  <c r="K107" i="9"/>
  <c r="F16" i="9"/>
  <c r="H16" i="9" s="1"/>
  <c r="L107" i="9"/>
  <c r="I16" i="9"/>
  <c r="M16" i="9" s="1"/>
  <c r="B84" i="9"/>
  <c r="M37" i="9"/>
  <c r="F30" i="9"/>
  <c r="C107" i="9"/>
  <c r="C84" i="9"/>
  <c r="I21" i="9"/>
  <c r="J21" i="9" s="1"/>
  <c r="L21" i="9" s="1"/>
  <c r="M26" i="9"/>
  <c r="M30" i="9"/>
  <c r="D29" i="9"/>
  <c r="I29" i="9" s="1"/>
  <c r="J29" i="9" s="1"/>
  <c r="B91" i="9"/>
  <c r="B144" i="9"/>
  <c r="B143" i="9" s="1"/>
  <c r="J22" i="9"/>
  <c r="L22" i="9" s="1"/>
  <c r="B29" i="9"/>
  <c r="B90" i="9" s="1"/>
  <c r="B48" i="9"/>
  <c r="I48" i="9" s="1"/>
  <c r="K48" i="9" s="1"/>
  <c r="C29" i="9"/>
  <c r="K114" i="9" s="1"/>
  <c r="C145" i="9"/>
  <c r="C143" i="9" s="1"/>
  <c r="F21" i="9"/>
  <c r="H21" i="9" s="1"/>
  <c r="S16" i="9"/>
  <c r="C129" i="9"/>
  <c r="J10" i="9"/>
  <c r="L10" i="9" s="1"/>
  <c r="F10" i="9"/>
  <c r="H10" i="9" s="1"/>
  <c r="C90" i="9"/>
  <c r="C114" i="9"/>
  <c r="F35" i="9"/>
  <c r="I35" i="9"/>
  <c r="J35" i="9" s="1"/>
  <c r="B120" i="9"/>
  <c r="B137" i="9"/>
  <c r="J27" i="9"/>
  <c r="L27" i="9" s="1"/>
  <c r="J38" i="9"/>
  <c r="C120" i="9"/>
  <c r="I25" i="9"/>
  <c r="B129" i="9"/>
  <c r="I129" i="9" s="1"/>
  <c r="K129" i="9" s="1"/>
  <c r="J23" i="9"/>
  <c r="L23" i="9" s="1"/>
  <c r="I49" i="9"/>
  <c r="K49" i="9" s="1"/>
  <c r="M10" i="9"/>
  <c r="B96" i="9"/>
  <c r="L120" i="9"/>
  <c r="M36" i="9"/>
  <c r="M35" i="9" s="1"/>
  <c r="C96" i="9"/>
  <c r="M12" i="8"/>
  <c r="M11" i="8"/>
  <c r="C144" i="8"/>
  <c r="B141" i="8"/>
  <c r="B139" i="8"/>
  <c r="B138" i="8"/>
  <c r="C131" i="8"/>
  <c r="C129" i="8" s="1"/>
  <c r="B131" i="8"/>
  <c r="B129" i="8" s="1"/>
  <c r="C130" i="8"/>
  <c r="B130" i="8"/>
  <c r="L122" i="8"/>
  <c r="K122" i="8"/>
  <c r="C122" i="8"/>
  <c r="B122" i="8"/>
  <c r="L121" i="8"/>
  <c r="K121" i="8"/>
  <c r="C121" i="8"/>
  <c r="B121" i="8"/>
  <c r="L119" i="8"/>
  <c r="K119" i="8"/>
  <c r="C119" i="8"/>
  <c r="B119" i="8"/>
  <c r="L118" i="8"/>
  <c r="K118" i="8"/>
  <c r="C118" i="8"/>
  <c r="B118" i="8"/>
  <c r="L117" i="8"/>
  <c r="K117" i="8"/>
  <c r="C117" i="8"/>
  <c r="B117" i="8"/>
  <c r="L116" i="8"/>
  <c r="K116" i="8"/>
  <c r="C116" i="8"/>
  <c r="B116" i="8"/>
  <c r="K115" i="8"/>
  <c r="L109" i="8"/>
  <c r="K109" i="8"/>
  <c r="J109" i="8"/>
  <c r="C109" i="8"/>
  <c r="B109" i="8"/>
  <c r="L108" i="8"/>
  <c r="K108" i="8"/>
  <c r="J108" i="8"/>
  <c r="C108" i="8"/>
  <c r="C107" i="8" s="1"/>
  <c r="B108" i="8"/>
  <c r="B107" i="8" s="1"/>
  <c r="L107" i="8"/>
  <c r="C98" i="8"/>
  <c r="B98" i="8"/>
  <c r="C97" i="8"/>
  <c r="B97" i="8"/>
  <c r="C95" i="8"/>
  <c r="B95" i="8"/>
  <c r="C94" i="8"/>
  <c r="B94" i="8"/>
  <c r="C93" i="8"/>
  <c r="B93" i="8"/>
  <c r="C92" i="8"/>
  <c r="B92" i="8"/>
  <c r="C86" i="8"/>
  <c r="B86" i="8"/>
  <c r="C85" i="8"/>
  <c r="B85" i="8"/>
  <c r="I79" i="8"/>
  <c r="C50" i="8"/>
  <c r="B50" i="8"/>
  <c r="C49" i="8"/>
  <c r="B49" i="8"/>
  <c r="I38" i="8"/>
  <c r="M38" i="8" s="1"/>
  <c r="F38" i="8"/>
  <c r="I37" i="8"/>
  <c r="M37" i="8" s="1"/>
  <c r="F37" i="8"/>
  <c r="I36" i="8"/>
  <c r="J36" i="8" s="1"/>
  <c r="F36" i="8"/>
  <c r="E35" i="8"/>
  <c r="C120" i="8" s="1"/>
  <c r="D35" i="8"/>
  <c r="L120" i="8" s="1"/>
  <c r="C35" i="8"/>
  <c r="C145" i="8" s="1"/>
  <c r="B35" i="8"/>
  <c r="B120" i="8" s="1"/>
  <c r="M34" i="8"/>
  <c r="J34" i="8"/>
  <c r="F34" i="8"/>
  <c r="M33" i="8"/>
  <c r="J33" i="8"/>
  <c r="F33" i="8"/>
  <c r="M32" i="8"/>
  <c r="J32" i="8"/>
  <c r="F32" i="8"/>
  <c r="M31" i="8"/>
  <c r="J31" i="8"/>
  <c r="F31" i="8"/>
  <c r="I30" i="8"/>
  <c r="E30" i="8"/>
  <c r="C115" i="8" s="1"/>
  <c r="D30" i="8"/>
  <c r="L115" i="8" s="1"/>
  <c r="B30" i="8"/>
  <c r="B115" i="8" s="1"/>
  <c r="C29" i="8"/>
  <c r="I27" i="8"/>
  <c r="M27" i="8" s="1"/>
  <c r="F27" i="8"/>
  <c r="H27" i="8" s="1"/>
  <c r="I26" i="8"/>
  <c r="M26" i="8" s="1"/>
  <c r="F26" i="8"/>
  <c r="H26" i="8" s="1"/>
  <c r="E25" i="8"/>
  <c r="D25" i="8"/>
  <c r="B25" i="8"/>
  <c r="I24" i="8"/>
  <c r="M24" i="8" s="1"/>
  <c r="I23" i="8"/>
  <c r="M23" i="8" s="1"/>
  <c r="F23" i="8"/>
  <c r="H23" i="8" s="1"/>
  <c r="I22" i="8"/>
  <c r="J22" i="8" s="1"/>
  <c r="L22" i="8" s="1"/>
  <c r="F22" i="8"/>
  <c r="H22" i="8" s="1"/>
  <c r="E21" i="8"/>
  <c r="D21" i="8"/>
  <c r="B21" i="8"/>
  <c r="M18" i="8"/>
  <c r="J18" i="8"/>
  <c r="L18" i="8" s="1"/>
  <c r="F18" i="8"/>
  <c r="H18" i="8" s="1"/>
  <c r="M17" i="8"/>
  <c r="J17" i="8"/>
  <c r="L17" i="8" s="1"/>
  <c r="F17" i="8"/>
  <c r="H17" i="8" s="1"/>
  <c r="E16" i="8"/>
  <c r="D16" i="8"/>
  <c r="C16" i="8"/>
  <c r="B16" i="8"/>
  <c r="H14" i="8"/>
  <c r="F12" i="8"/>
  <c r="H12" i="8" s="1"/>
  <c r="F11" i="8"/>
  <c r="H11" i="8" s="1"/>
  <c r="E10" i="8"/>
  <c r="D10" i="8"/>
  <c r="B10" i="8"/>
  <c r="E6" i="8"/>
  <c r="G6" i="8" s="1"/>
  <c r="I6" i="8" s="1"/>
  <c r="D6" i="8"/>
  <c r="F6" i="8" s="1"/>
  <c r="H6" i="8" s="1"/>
  <c r="E5" i="8"/>
  <c r="G5" i="8" s="1"/>
  <c r="I5" i="8" s="1"/>
  <c r="D5" i="8"/>
  <c r="F5" i="8" s="1"/>
  <c r="H5" i="8" s="1"/>
  <c r="E4" i="8"/>
  <c r="G4" i="8" s="1"/>
  <c r="I4" i="8" s="1"/>
  <c r="D4" i="8"/>
  <c r="F4" i="8" s="1"/>
  <c r="H4" i="8" s="1"/>
  <c r="I12" i="5"/>
  <c r="I11" i="5"/>
  <c r="D16" i="5"/>
  <c r="B10" i="5"/>
  <c r="J16" i="9" l="1"/>
  <c r="L16" i="9" s="1"/>
  <c r="F25" i="8"/>
  <c r="H25" i="8" s="1"/>
  <c r="J30" i="8"/>
  <c r="C48" i="8"/>
  <c r="I130" i="8"/>
  <c r="K130" i="8" s="1"/>
  <c r="M21" i="9"/>
  <c r="M30" i="8"/>
  <c r="I131" i="8"/>
  <c r="K131" i="8" s="1"/>
  <c r="I21" i="8"/>
  <c r="J21" i="8" s="1"/>
  <c r="L21" i="8" s="1"/>
  <c r="L114" i="9"/>
  <c r="J38" i="8"/>
  <c r="C84" i="8"/>
  <c r="M22" i="8"/>
  <c r="K107" i="8"/>
  <c r="B48" i="8"/>
  <c r="F29" i="9"/>
  <c r="J27" i="8"/>
  <c r="L27" i="8" s="1"/>
  <c r="I35" i="8"/>
  <c r="J35" i="8" s="1"/>
  <c r="I50" i="8"/>
  <c r="K50" i="8" s="1"/>
  <c r="B137" i="8"/>
  <c r="I25" i="8"/>
  <c r="M36" i="8"/>
  <c r="M35" i="8" s="1"/>
  <c r="B96" i="8"/>
  <c r="C96" i="8"/>
  <c r="B114" i="9"/>
  <c r="I16" i="8"/>
  <c r="J16" i="8" s="1"/>
  <c r="L16" i="8" s="1"/>
  <c r="I129" i="8"/>
  <c r="K129" i="8" s="1"/>
  <c r="F35" i="8"/>
  <c r="C91" i="8"/>
  <c r="F21" i="8"/>
  <c r="H21" i="8" s="1"/>
  <c r="M29" i="9"/>
  <c r="M25" i="9"/>
  <c r="J25" i="9"/>
  <c r="L25" i="9" s="1"/>
  <c r="S16" i="8"/>
  <c r="I10" i="8"/>
  <c r="M10" i="8" s="1"/>
  <c r="J11" i="8"/>
  <c r="L11" i="8" s="1"/>
  <c r="J107" i="8"/>
  <c r="B84" i="8"/>
  <c r="I48" i="8"/>
  <c r="K48" i="8" s="1"/>
  <c r="C143" i="8"/>
  <c r="F16" i="8"/>
  <c r="H16" i="8" s="1"/>
  <c r="F30" i="8"/>
  <c r="B144" i="8"/>
  <c r="J23" i="8"/>
  <c r="L23" i="8" s="1"/>
  <c r="F10" i="8"/>
  <c r="H10" i="8" s="1"/>
  <c r="B29" i="8"/>
  <c r="I49" i="8"/>
  <c r="K49" i="8" s="1"/>
  <c r="B91" i="8"/>
  <c r="D29" i="8"/>
  <c r="L114" i="8" s="1"/>
  <c r="J12" i="8"/>
  <c r="L12" i="8" s="1"/>
  <c r="J26" i="8"/>
  <c r="L26" i="8" s="1"/>
  <c r="E29" i="8"/>
  <c r="K114" i="8"/>
  <c r="K120" i="8"/>
  <c r="B145" i="8"/>
  <c r="J37" i="8"/>
  <c r="C91" i="7"/>
  <c r="C92" i="7" s="1"/>
  <c r="B16" i="5"/>
  <c r="B112" i="7"/>
  <c r="B115" i="7" s="1"/>
  <c r="B92" i="7"/>
  <c r="D76" i="7"/>
  <c r="C76" i="7"/>
  <c r="D75" i="7"/>
  <c r="C56" i="7"/>
  <c r="B56" i="7"/>
  <c r="D37" i="7"/>
  <c r="D39" i="7" s="1"/>
  <c r="C37" i="7"/>
  <c r="C39" i="7" s="1"/>
  <c r="B35" i="7"/>
  <c r="B34" i="7"/>
  <c r="D25" i="7"/>
  <c r="D27" i="7" s="1"/>
  <c r="C25" i="7"/>
  <c r="C27" i="7" s="1"/>
  <c r="B23" i="7"/>
  <c r="B22" i="7"/>
  <c r="D16" i="7"/>
  <c r="D18" i="7" s="1"/>
  <c r="C16" i="7"/>
  <c r="C18" i="7" s="1"/>
  <c r="B14" i="7"/>
  <c r="B13" i="7"/>
  <c r="D8" i="7"/>
  <c r="D10" i="7" s="1"/>
  <c r="C8" i="7"/>
  <c r="C10" i="7" s="1"/>
  <c r="B6" i="7"/>
  <c r="B5" i="7"/>
  <c r="M21" i="8" l="1"/>
  <c r="M16" i="8"/>
  <c r="M25" i="8"/>
  <c r="J25" i="8"/>
  <c r="L25" i="8" s="1"/>
  <c r="I29" i="8"/>
  <c r="J29" i="8" s="1"/>
  <c r="J10" i="8"/>
  <c r="L10" i="8" s="1"/>
  <c r="M29" i="8"/>
  <c r="B114" i="8"/>
  <c r="B90" i="8"/>
  <c r="B143" i="8"/>
  <c r="F29" i="8"/>
  <c r="C114" i="8"/>
  <c r="C90" i="8"/>
  <c r="B16" i="7"/>
  <c r="B18" i="7" s="1"/>
  <c r="B8" i="7"/>
  <c r="B10" i="7" s="1"/>
  <c r="B76" i="7"/>
  <c r="B75" i="7"/>
  <c r="C75" i="7"/>
  <c r="B37" i="7"/>
  <c r="B39" i="7" s="1"/>
  <c r="B25" i="7"/>
  <c r="B27" i="7" s="1"/>
  <c r="F41" i="5"/>
  <c r="I41" i="4"/>
  <c r="I41" i="5"/>
  <c r="J41" i="5" s="1"/>
  <c r="F155" i="5" l="1"/>
  <c r="F154" i="5"/>
  <c r="C144" i="5"/>
  <c r="G144" i="5" s="1"/>
  <c r="G141" i="5"/>
  <c r="B141" i="5"/>
  <c r="G139" i="5"/>
  <c r="B139" i="5"/>
  <c r="G138" i="5"/>
  <c r="B138" i="5"/>
  <c r="G137" i="5"/>
  <c r="B137" i="5"/>
  <c r="G131" i="5"/>
  <c r="C131" i="5"/>
  <c r="H131" i="5" s="1"/>
  <c r="I131" i="5" s="1"/>
  <c r="K131" i="5" s="1"/>
  <c r="B131" i="5"/>
  <c r="G130" i="5"/>
  <c r="C130" i="5"/>
  <c r="B130" i="5"/>
  <c r="B129" i="5" s="1"/>
  <c r="G129" i="5"/>
  <c r="L122" i="5"/>
  <c r="K122" i="5"/>
  <c r="C122" i="5"/>
  <c r="B122" i="5"/>
  <c r="L121" i="5"/>
  <c r="K121" i="5"/>
  <c r="C121" i="5"/>
  <c r="B121" i="5"/>
  <c r="L119" i="5"/>
  <c r="K119" i="5"/>
  <c r="C119" i="5"/>
  <c r="B119" i="5"/>
  <c r="L118" i="5"/>
  <c r="K118" i="5"/>
  <c r="C118" i="5"/>
  <c r="B118" i="5"/>
  <c r="L117" i="5"/>
  <c r="K117" i="5"/>
  <c r="C117" i="5"/>
  <c r="B117" i="5"/>
  <c r="L116" i="5"/>
  <c r="K116" i="5"/>
  <c r="C116" i="5"/>
  <c r="B116" i="5"/>
  <c r="K115" i="5"/>
  <c r="L109" i="5"/>
  <c r="K109" i="5"/>
  <c r="C109" i="5"/>
  <c r="C107" i="5" s="1"/>
  <c r="B109" i="5"/>
  <c r="L108" i="5"/>
  <c r="K108" i="5"/>
  <c r="C108" i="5"/>
  <c r="B108" i="5"/>
  <c r="C98" i="5"/>
  <c r="B98" i="5"/>
  <c r="C97" i="5"/>
  <c r="B97" i="5"/>
  <c r="C95" i="5"/>
  <c r="B95" i="5"/>
  <c r="C94" i="5"/>
  <c r="B94" i="5"/>
  <c r="C93" i="5"/>
  <c r="B93" i="5"/>
  <c r="C92" i="5"/>
  <c r="B92" i="5"/>
  <c r="C86" i="5"/>
  <c r="B86" i="5"/>
  <c r="G86" i="5" s="1"/>
  <c r="C85" i="5"/>
  <c r="B85" i="5"/>
  <c r="I79" i="5"/>
  <c r="G50" i="5"/>
  <c r="C50" i="5"/>
  <c r="B50" i="5"/>
  <c r="G49" i="5"/>
  <c r="C49" i="5"/>
  <c r="H49" i="5" s="1"/>
  <c r="B49" i="5"/>
  <c r="G48" i="5"/>
  <c r="I38" i="5"/>
  <c r="M38" i="5" s="1"/>
  <c r="F38" i="5"/>
  <c r="I37" i="5"/>
  <c r="M37" i="5" s="1"/>
  <c r="F37" i="5"/>
  <c r="I36" i="5"/>
  <c r="J36" i="5" s="1"/>
  <c r="F36" i="5"/>
  <c r="E35" i="5"/>
  <c r="C96" i="5" s="1"/>
  <c r="D35" i="5"/>
  <c r="L120" i="5" s="1"/>
  <c r="C35" i="5"/>
  <c r="C145" i="5" s="1"/>
  <c r="G145" i="5" s="1"/>
  <c r="B35" i="5"/>
  <c r="B145" i="5" s="1"/>
  <c r="M34" i="5"/>
  <c r="J34" i="5"/>
  <c r="F34" i="5"/>
  <c r="M33" i="5"/>
  <c r="J33" i="5"/>
  <c r="F33" i="5"/>
  <c r="M32" i="5"/>
  <c r="J32" i="5"/>
  <c r="F32" i="5"/>
  <c r="M31" i="5"/>
  <c r="J31" i="5"/>
  <c r="F31" i="5"/>
  <c r="I30" i="5"/>
  <c r="E30" i="5"/>
  <c r="C115" i="5" s="1"/>
  <c r="D30" i="5"/>
  <c r="D29" i="5" s="1"/>
  <c r="L114" i="5" s="1"/>
  <c r="B30" i="5"/>
  <c r="B144" i="5" s="1"/>
  <c r="I27" i="5"/>
  <c r="M27" i="5" s="1"/>
  <c r="F27" i="5"/>
  <c r="H27" i="5" s="1"/>
  <c r="I26" i="5"/>
  <c r="F26" i="5"/>
  <c r="H26" i="5" s="1"/>
  <c r="E25" i="5"/>
  <c r="D25" i="5"/>
  <c r="B25" i="5"/>
  <c r="I24" i="5"/>
  <c r="M24" i="5" s="1"/>
  <c r="I23" i="5"/>
  <c r="M23" i="5" s="1"/>
  <c r="F23" i="5"/>
  <c r="H23" i="5" s="1"/>
  <c r="I22" i="5"/>
  <c r="M22" i="5" s="1"/>
  <c r="F22" i="5"/>
  <c r="H22" i="5" s="1"/>
  <c r="E21" i="5"/>
  <c r="D21" i="5"/>
  <c r="B21" i="5"/>
  <c r="M18" i="5"/>
  <c r="J18" i="5"/>
  <c r="L18" i="5" s="1"/>
  <c r="F18" i="5"/>
  <c r="H18" i="5" s="1"/>
  <c r="M17" i="5"/>
  <c r="J17" i="5"/>
  <c r="L17" i="5" s="1"/>
  <c r="F17" i="5"/>
  <c r="H17" i="5" s="1"/>
  <c r="E16" i="5"/>
  <c r="F16" i="5" s="1"/>
  <c r="H16" i="5" s="1"/>
  <c r="C16" i="5"/>
  <c r="I16" i="5" s="1"/>
  <c r="H14" i="5"/>
  <c r="M12" i="5"/>
  <c r="J12" i="5"/>
  <c r="L12" i="5" s="1"/>
  <c r="F12" i="5"/>
  <c r="H12" i="5" s="1"/>
  <c r="M11" i="5"/>
  <c r="J11" i="5"/>
  <c r="L11" i="5" s="1"/>
  <c r="F11" i="5"/>
  <c r="H11" i="5" s="1"/>
  <c r="I10" i="5"/>
  <c r="J10" i="5" s="1"/>
  <c r="L10" i="5" s="1"/>
  <c r="E10" i="5"/>
  <c r="F10" i="5" s="1"/>
  <c r="H10" i="5" s="1"/>
  <c r="D10" i="5"/>
  <c r="E6" i="5"/>
  <c r="G6" i="5" s="1"/>
  <c r="I6" i="5" s="1"/>
  <c r="D6" i="5"/>
  <c r="F6" i="5" s="1"/>
  <c r="H6" i="5" s="1"/>
  <c r="E5" i="5"/>
  <c r="G5" i="5" s="1"/>
  <c r="D5" i="5"/>
  <c r="F5" i="5" s="1"/>
  <c r="H5" i="5" s="1"/>
  <c r="E4" i="5"/>
  <c r="G4" i="5" s="1"/>
  <c r="I4" i="5" s="1"/>
  <c r="D4" i="5"/>
  <c r="F4" i="5" s="1"/>
  <c r="H4" i="5" s="1"/>
  <c r="H43" i="4"/>
  <c r="I21" i="5" l="1"/>
  <c r="J21" i="5" s="1"/>
  <c r="L21" i="5" s="1"/>
  <c r="C84" i="5"/>
  <c r="M36" i="5"/>
  <c r="H138" i="5"/>
  <c r="I25" i="5"/>
  <c r="J30" i="5"/>
  <c r="J38" i="5"/>
  <c r="C129" i="5"/>
  <c r="H129" i="5" s="1"/>
  <c r="I129" i="5" s="1"/>
  <c r="K129" i="5" s="1"/>
  <c r="B115" i="5"/>
  <c r="M30" i="5"/>
  <c r="J25" i="5"/>
  <c r="L25" i="5" s="1"/>
  <c r="H144" i="5"/>
  <c r="G108" i="5"/>
  <c r="H108" i="5" s="1"/>
  <c r="J108" i="5" s="1"/>
  <c r="J27" i="5"/>
  <c r="L27" i="5" s="1"/>
  <c r="B91" i="5"/>
  <c r="C29" i="5"/>
  <c r="K114" i="5" s="1"/>
  <c r="I35" i="5"/>
  <c r="J35" i="5" s="1"/>
  <c r="K107" i="5"/>
  <c r="C120" i="5"/>
  <c r="M21" i="5"/>
  <c r="F25" i="5"/>
  <c r="H25" i="5" s="1"/>
  <c r="F21" i="5"/>
  <c r="H21" i="5" s="1"/>
  <c r="G109" i="5"/>
  <c r="H109" i="5" s="1"/>
  <c r="J109" i="5" s="1"/>
  <c r="M10" i="5"/>
  <c r="C48" i="5"/>
  <c r="H48" i="5" s="1"/>
  <c r="B107" i="5"/>
  <c r="B48" i="5"/>
  <c r="H141" i="5"/>
  <c r="H50" i="5"/>
  <c r="I50" i="5" s="1"/>
  <c r="K50" i="5" s="1"/>
  <c r="B84" i="5"/>
  <c r="G84" i="5" s="1"/>
  <c r="H84" i="5" s="1"/>
  <c r="G85" i="5"/>
  <c r="H85" i="5" s="1"/>
  <c r="H137" i="5"/>
  <c r="I49" i="5"/>
  <c r="K49" i="5" s="1"/>
  <c r="H139" i="5"/>
  <c r="J16" i="5"/>
  <c r="L16" i="5" s="1"/>
  <c r="M16" i="5"/>
  <c r="H86" i="5"/>
  <c r="B143" i="5"/>
  <c r="H145" i="5"/>
  <c r="C143" i="5"/>
  <c r="G143" i="5" s="1"/>
  <c r="M25" i="5"/>
  <c r="M35" i="5"/>
  <c r="J22" i="5"/>
  <c r="L22" i="5" s="1"/>
  <c r="S16" i="5"/>
  <c r="J37" i="5"/>
  <c r="L115" i="5"/>
  <c r="F35" i="5"/>
  <c r="B96" i="5"/>
  <c r="L107" i="5"/>
  <c r="H130" i="5"/>
  <c r="I130" i="5" s="1"/>
  <c r="K130" i="5" s="1"/>
  <c r="J26" i="5"/>
  <c r="L26" i="5" s="1"/>
  <c r="I5" i="5"/>
  <c r="M26" i="5"/>
  <c r="J23" i="5"/>
  <c r="L23" i="5" s="1"/>
  <c r="C91" i="5"/>
  <c r="B120" i="5"/>
  <c r="F30" i="5"/>
  <c r="B29" i="5"/>
  <c r="K120" i="5"/>
  <c r="E29" i="5"/>
  <c r="F155" i="4"/>
  <c r="F154" i="4"/>
  <c r="H143" i="5" l="1"/>
  <c r="G107" i="5"/>
  <c r="I48" i="5"/>
  <c r="K48" i="5" s="1"/>
  <c r="H107" i="5"/>
  <c r="J107" i="5" s="1"/>
  <c r="C114" i="5"/>
  <c r="C90" i="5"/>
  <c r="F29" i="5"/>
  <c r="I29" i="5"/>
  <c r="J29" i="5" s="1"/>
  <c r="B114" i="5"/>
  <c r="B90" i="5"/>
  <c r="I41" i="2"/>
  <c r="J41" i="2" s="1"/>
  <c r="M17" i="4"/>
  <c r="B56" i="3"/>
  <c r="C37" i="3"/>
  <c r="C39" i="3" s="1"/>
  <c r="D37" i="3"/>
  <c r="C25" i="3"/>
  <c r="C27" i="3" s="1"/>
  <c r="D25" i="3"/>
  <c r="D27" i="3" s="1"/>
  <c r="B13" i="3"/>
  <c r="D16" i="3"/>
  <c r="D18" i="3" s="1"/>
  <c r="C16" i="3"/>
  <c r="C18" i="3" s="1"/>
  <c r="D8" i="3"/>
  <c r="C8" i="3"/>
  <c r="C10" i="3" s="1"/>
  <c r="H14" i="4"/>
  <c r="M18" i="4"/>
  <c r="C144" i="4"/>
  <c r="G144" i="4" s="1"/>
  <c r="G141" i="4"/>
  <c r="B141" i="4"/>
  <c r="G139" i="4"/>
  <c r="B139" i="4"/>
  <c r="G138" i="4"/>
  <c r="B138" i="4"/>
  <c r="G137" i="4"/>
  <c r="G131" i="4"/>
  <c r="C131" i="4"/>
  <c r="H131" i="4" s="1"/>
  <c r="B131" i="4"/>
  <c r="G130" i="4"/>
  <c r="C130" i="4"/>
  <c r="H130" i="4" s="1"/>
  <c r="B130" i="4"/>
  <c r="G129" i="4"/>
  <c r="L122" i="4"/>
  <c r="K122" i="4"/>
  <c r="C122" i="4"/>
  <c r="B122" i="4"/>
  <c r="L121" i="4"/>
  <c r="K121" i="4"/>
  <c r="C121" i="4"/>
  <c r="B121" i="4"/>
  <c r="L119" i="4"/>
  <c r="K119" i="4"/>
  <c r="C119" i="4"/>
  <c r="B119" i="4"/>
  <c r="L118" i="4"/>
  <c r="K118" i="4"/>
  <c r="C118" i="4"/>
  <c r="B118" i="4"/>
  <c r="L117" i="4"/>
  <c r="K117" i="4"/>
  <c r="C117" i="4"/>
  <c r="B117" i="4"/>
  <c r="L116" i="4"/>
  <c r="K116" i="4"/>
  <c r="C116" i="4"/>
  <c r="B116" i="4"/>
  <c r="K115" i="4"/>
  <c r="L109" i="4"/>
  <c r="K109" i="4"/>
  <c r="C109" i="4"/>
  <c r="B109" i="4"/>
  <c r="L108" i="4"/>
  <c r="K108" i="4"/>
  <c r="C108" i="4"/>
  <c r="B108" i="4"/>
  <c r="C98" i="4"/>
  <c r="B98" i="4"/>
  <c r="C97" i="4"/>
  <c r="B97" i="4"/>
  <c r="C95" i="4"/>
  <c r="B95" i="4"/>
  <c r="C94" i="4"/>
  <c r="B94" i="4"/>
  <c r="C93" i="4"/>
  <c r="B93" i="4"/>
  <c r="C92" i="4"/>
  <c r="B92" i="4"/>
  <c r="C86" i="4"/>
  <c r="B86" i="4"/>
  <c r="G86" i="4" s="1"/>
  <c r="C85" i="4"/>
  <c r="B85" i="4"/>
  <c r="G85" i="4" s="1"/>
  <c r="I79" i="4"/>
  <c r="G50" i="4"/>
  <c r="C50" i="4"/>
  <c r="H50" i="4" s="1"/>
  <c r="B50" i="4"/>
  <c r="G49" i="4"/>
  <c r="C49" i="4"/>
  <c r="B49" i="4"/>
  <c r="G48" i="4"/>
  <c r="I38" i="4"/>
  <c r="J38" i="4" s="1"/>
  <c r="F38" i="4"/>
  <c r="I37" i="4"/>
  <c r="M37" i="4" s="1"/>
  <c r="F37" i="4"/>
  <c r="I36" i="4"/>
  <c r="M36" i="4" s="1"/>
  <c r="F36" i="4"/>
  <c r="E35" i="4"/>
  <c r="C96" i="4" s="1"/>
  <c r="D35" i="4"/>
  <c r="L120" i="4" s="1"/>
  <c r="C35" i="4"/>
  <c r="C145" i="4" s="1"/>
  <c r="G145" i="4" s="1"/>
  <c r="B35" i="4"/>
  <c r="B96" i="4" s="1"/>
  <c r="M34" i="4"/>
  <c r="J34" i="4"/>
  <c r="F34" i="4"/>
  <c r="M33" i="4"/>
  <c r="J33" i="4"/>
  <c r="F33" i="4"/>
  <c r="M32" i="4"/>
  <c r="J32" i="4"/>
  <c r="F32" i="4"/>
  <c r="M31" i="4"/>
  <c r="J31" i="4"/>
  <c r="F31" i="4"/>
  <c r="I30" i="4"/>
  <c r="E30" i="4"/>
  <c r="D30" i="4"/>
  <c r="L115" i="4" s="1"/>
  <c r="B30" i="4"/>
  <c r="B115" i="4" s="1"/>
  <c r="I27" i="4"/>
  <c r="J27" i="4" s="1"/>
  <c r="L27" i="4" s="1"/>
  <c r="F27" i="4"/>
  <c r="H27" i="4" s="1"/>
  <c r="I26" i="4"/>
  <c r="J26" i="4" s="1"/>
  <c r="L26" i="4" s="1"/>
  <c r="F26" i="4"/>
  <c r="H26" i="4" s="1"/>
  <c r="E25" i="4"/>
  <c r="D25" i="4"/>
  <c r="B25" i="4"/>
  <c r="I24" i="4"/>
  <c r="M24" i="4" s="1"/>
  <c r="I23" i="4"/>
  <c r="M23" i="4" s="1"/>
  <c r="F23" i="4"/>
  <c r="H23" i="4" s="1"/>
  <c r="I22" i="4"/>
  <c r="J22" i="4" s="1"/>
  <c r="L22" i="4" s="1"/>
  <c r="F22" i="4"/>
  <c r="H22" i="4" s="1"/>
  <c r="E21" i="4"/>
  <c r="D21" i="4"/>
  <c r="B21" i="4"/>
  <c r="F18" i="4"/>
  <c r="H18" i="4" s="1"/>
  <c r="F17" i="4"/>
  <c r="H17" i="4" s="1"/>
  <c r="E16" i="4"/>
  <c r="D16" i="4"/>
  <c r="C16" i="4"/>
  <c r="B16" i="4"/>
  <c r="B137" i="4" s="1"/>
  <c r="J12" i="4"/>
  <c r="L12" i="4" s="1"/>
  <c r="F12" i="4"/>
  <c r="H12" i="4" s="1"/>
  <c r="J11" i="4"/>
  <c r="L11" i="4" s="1"/>
  <c r="F11" i="4"/>
  <c r="H11" i="4" s="1"/>
  <c r="E10" i="4"/>
  <c r="D10" i="4"/>
  <c r="B10" i="4"/>
  <c r="E6" i="4"/>
  <c r="G6" i="4" s="1"/>
  <c r="I6" i="4" s="1"/>
  <c r="D6" i="4"/>
  <c r="F6" i="4" s="1"/>
  <c r="H6" i="4" s="1"/>
  <c r="E5" i="4"/>
  <c r="G5" i="4" s="1"/>
  <c r="I5" i="4" s="1"/>
  <c r="D5" i="4"/>
  <c r="F5" i="4" s="1"/>
  <c r="H5" i="4" s="1"/>
  <c r="E4" i="4"/>
  <c r="G4" i="4" s="1"/>
  <c r="I4" i="4" s="1"/>
  <c r="D4" i="4"/>
  <c r="F4" i="4" s="1"/>
  <c r="H4" i="4" s="1"/>
  <c r="B112" i="3"/>
  <c r="B115" i="3" s="1"/>
  <c r="B92" i="3"/>
  <c r="C92" i="3"/>
  <c r="D76" i="3"/>
  <c r="C76" i="3"/>
  <c r="B76" i="3"/>
  <c r="D75" i="3"/>
  <c r="C75" i="3"/>
  <c r="B75" i="3"/>
  <c r="C56" i="3"/>
  <c r="D39" i="3"/>
  <c r="B35" i="3"/>
  <c r="B34" i="3"/>
  <c r="B23" i="3"/>
  <c r="B22" i="3"/>
  <c r="B14" i="3"/>
  <c r="D10" i="3"/>
  <c r="B6" i="3"/>
  <c r="B5" i="3"/>
  <c r="C144" i="2"/>
  <c r="G144" i="2" s="1"/>
  <c r="G141" i="2"/>
  <c r="B141" i="2"/>
  <c r="G139" i="2"/>
  <c r="B139" i="2"/>
  <c r="G138" i="2"/>
  <c r="B138" i="2"/>
  <c r="G137" i="2"/>
  <c r="G131" i="2"/>
  <c r="C131" i="2"/>
  <c r="H131" i="2" s="1"/>
  <c r="B131" i="2"/>
  <c r="G130" i="2"/>
  <c r="C130" i="2"/>
  <c r="B130" i="2"/>
  <c r="G129" i="2"/>
  <c r="L122" i="2"/>
  <c r="C122" i="2"/>
  <c r="B122" i="2"/>
  <c r="L121" i="2"/>
  <c r="C121" i="2"/>
  <c r="B121" i="2"/>
  <c r="L119" i="2"/>
  <c r="C119" i="2"/>
  <c r="B119" i="2"/>
  <c r="L118" i="2"/>
  <c r="C118" i="2"/>
  <c r="B118" i="2"/>
  <c r="L117" i="2"/>
  <c r="C117" i="2"/>
  <c r="B117" i="2"/>
  <c r="L116" i="2"/>
  <c r="C116" i="2"/>
  <c r="B116" i="2"/>
  <c r="L109" i="2"/>
  <c r="C109" i="2"/>
  <c r="B109" i="2"/>
  <c r="L108" i="2"/>
  <c r="C108" i="2"/>
  <c r="B108" i="2"/>
  <c r="C98" i="2"/>
  <c r="B98" i="2"/>
  <c r="C97" i="2"/>
  <c r="B97" i="2"/>
  <c r="C95" i="2"/>
  <c r="B95" i="2"/>
  <c r="C94" i="2"/>
  <c r="B94" i="2"/>
  <c r="C93" i="2"/>
  <c r="B93" i="2"/>
  <c r="C92" i="2"/>
  <c r="B92" i="2"/>
  <c r="C86" i="2"/>
  <c r="C84" i="2" s="1"/>
  <c r="B86" i="2"/>
  <c r="G86" i="2" s="1"/>
  <c r="C85" i="2"/>
  <c r="B85" i="2"/>
  <c r="G85" i="2" s="1"/>
  <c r="I79" i="2"/>
  <c r="G50" i="2"/>
  <c r="C50" i="2"/>
  <c r="H50" i="2" s="1"/>
  <c r="B50" i="2"/>
  <c r="G49" i="2"/>
  <c r="C49" i="2"/>
  <c r="H49" i="2" s="1"/>
  <c r="B49" i="2"/>
  <c r="G48" i="2"/>
  <c r="F41" i="2"/>
  <c r="I38" i="2"/>
  <c r="M38" i="2" s="1"/>
  <c r="F38" i="2"/>
  <c r="I37" i="2"/>
  <c r="J37" i="2" s="1"/>
  <c r="F37" i="2"/>
  <c r="I36" i="2"/>
  <c r="M36" i="2" s="1"/>
  <c r="F36" i="2"/>
  <c r="E35" i="2"/>
  <c r="C96" i="2" s="1"/>
  <c r="D35" i="2"/>
  <c r="L120" i="2" s="1"/>
  <c r="C35" i="2"/>
  <c r="C145" i="2" s="1"/>
  <c r="G145" i="2" s="1"/>
  <c r="B35" i="2"/>
  <c r="B145" i="2" s="1"/>
  <c r="M34" i="2"/>
  <c r="J34" i="2"/>
  <c r="F34" i="2"/>
  <c r="M33" i="2"/>
  <c r="J33" i="2"/>
  <c r="F33" i="2"/>
  <c r="M32" i="2"/>
  <c r="J32" i="2"/>
  <c r="F32" i="2"/>
  <c r="M31" i="2"/>
  <c r="J31" i="2"/>
  <c r="F31" i="2"/>
  <c r="I30" i="2"/>
  <c r="E30" i="2"/>
  <c r="C115" i="2" s="1"/>
  <c r="D30" i="2"/>
  <c r="L115" i="2" s="1"/>
  <c r="B30" i="2"/>
  <c r="B115" i="2" s="1"/>
  <c r="I27" i="2"/>
  <c r="M27" i="2" s="1"/>
  <c r="F27" i="2"/>
  <c r="H27" i="2" s="1"/>
  <c r="I26" i="2"/>
  <c r="M26" i="2" s="1"/>
  <c r="F26" i="2"/>
  <c r="H26" i="2" s="1"/>
  <c r="E25" i="2"/>
  <c r="D25" i="2"/>
  <c r="B25" i="2"/>
  <c r="I24" i="2"/>
  <c r="M24" i="2" s="1"/>
  <c r="I23" i="2"/>
  <c r="J23" i="2" s="1"/>
  <c r="L23" i="2" s="1"/>
  <c r="F23" i="2"/>
  <c r="H23" i="2" s="1"/>
  <c r="I22" i="2"/>
  <c r="J22" i="2" s="1"/>
  <c r="L22" i="2" s="1"/>
  <c r="F22" i="2"/>
  <c r="H22" i="2" s="1"/>
  <c r="E21" i="2"/>
  <c r="D21" i="2"/>
  <c r="B21" i="2"/>
  <c r="I18" i="2"/>
  <c r="M18" i="2" s="1"/>
  <c r="F18" i="2"/>
  <c r="H18" i="2" s="1"/>
  <c r="I17" i="2"/>
  <c r="M17" i="2" s="1"/>
  <c r="F17" i="2"/>
  <c r="H17" i="2" s="1"/>
  <c r="E16" i="2"/>
  <c r="D16" i="2"/>
  <c r="C16" i="2"/>
  <c r="B16" i="2"/>
  <c r="B137" i="2" s="1"/>
  <c r="I12" i="2"/>
  <c r="M12" i="2" s="1"/>
  <c r="F12" i="2"/>
  <c r="H12" i="2" s="1"/>
  <c r="I11" i="2"/>
  <c r="F11" i="2"/>
  <c r="H11" i="2" s="1"/>
  <c r="E10" i="2"/>
  <c r="D10" i="2"/>
  <c r="B10" i="2"/>
  <c r="E6" i="2"/>
  <c r="G6" i="2" s="1"/>
  <c r="I6" i="2" s="1"/>
  <c r="D6" i="2"/>
  <c r="F6" i="2" s="1"/>
  <c r="H6" i="2" s="1"/>
  <c r="E5" i="2"/>
  <c r="G5" i="2" s="1"/>
  <c r="I5" i="2" s="1"/>
  <c r="D5" i="2"/>
  <c r="F5" i="2" s="1"/>
  <c r="H5" i="2" s="1"/>
  <c r="E4" i="2"/>
  <c r="G4" i="2" s="1"/>
  <c r="I4" i="2" s="1"/>
  <c r="D4" i="2"/>
  <c r="F4" i="2" s="1"/>
  <c r="H4" i="2" s="1"/>
  <c r="H137" i="2" l="1"/>
  <c r="I35" i="2"/>
  <c r="C48" i="4"/>
  <c r="H48" i="4" s="1"/>
  <c r="M29" i="5"/>
  <c r="M30" i="2"/>
  <c r="B16" i="3"/>
  <c r="B18" i="3" s="1"/>
  <c r="B8" i="3"/>
  <c r="B10" i="3" s="1"/>
  <c r="F21" i="2"/>
  <c r="H21" i="2" s="1"/>
  <c r="B25" i="3"/>
  <c r="B27" i="3" s="1"/>
  <c r="I131" i="4"/>
  <c r="K131" i="4" s="1"/>
  <c r="B37" i="3"/>
  <c r="B39" i="3" s="1"/>
  <c r="B107" i="2"/>
  <c r="B48" i="2"/>
  <c r="C107" i="2"/>
  <c r="B129" i="2"/>
  <c r="E29" i="4"/>
  <c r="C114" i="4" s="1"/>
  <c r="I16" i="2"/>
  <c r="M16" i="2" s="1"/>
  <c r="I50" i="2"/>
  <c r="L107" i="2"/>
  <c r="C29" i="2"/>
  <c r="J36" i="2"/>
  <c r="C129" i="2"/>
  <c r="H129" i="2" s="1"/>
  <c r="M23" i="2"/>
  <c r="H85" i="2"/>
  <c r="C120" i="2"/>
  <c r="F10" i="2"/>
  <c r="H10" i="2" s="1"/>
  <c r="J35" i="2"/>
  <c r="H139" i="2"/>
  <c r="I10" i="2"/>
  <c r="J10" i="2" s="1"/>
  <c r="L10" i="2" s="1"/>
  <c r="I49" i="2"/>
  <c r="J11" i="2"/>
  <c r="L11" i="2" s="1"/>
  <c r="S16" i="2"/>
  <c r="I21" i="2"/>
  <c r="J30" i="2"/>
  <c r="M37" i="2"/>
  <c r="M35" i="2" s="1"/>
  <c r="G109" i="2"/>
  <c r="H109" i="2" s="1"/>
  <c r="C29" i="4"/>
  <c r="K114" i="4" s="1"/>
  <c r="F35" i="2"/>
  <c r="I131" i="2"/>
  <c r="C143" i="2"/>
  <c r="G143" i="2" s="1"/>
  <c r="H86" i="2"/>
  <c r="J17" i="2"/>
  <c r="L17" i="2" s="1"/>
  <c r="J12" i="2"/>
  <c r="L12" i="2" s="1"/>
  <c r="C48" i="2"/>
  <c r="H48" i="2" s="1"/>
  <c r="G108" i="2"/>
  <c r="H108" i="2" s="1"/>
  <c r="H130" i="2"/>
  <c r="I130" i="2" s="1"/>
  <c r="H138" i="2"/>
  <c r="F25" i="2"/>
  <c r="H25" i="2" s="1"/>
  <c r="H141" i="2"/>
  <c r="I21" i="4"/>
  <c r="J21" i="4" s="1"/>
  <c r="L21" i="4" s="1"/>
  <c r="I130" i="4"/>
  <c r="K130" i="4" s="1"/>
  <c r="M38" i="4"/>
  <c r="M35" i="4" s="1"/>
  <c r="B129" i="4"/>
  <c r="F21" i="4"/>
  <c r="H21" i="4" s="1"/>
  <c r="M22" i="4"/>
  <c r="M27" i="4"/>
  <c r="C84" i="4"/>
  <c r="I50" i="4"/>
  <c r="K50" i="4" s="1"/>
  <c r="B48" i="4"/>
  <c r="I48" i="4" s="1"/>
  <c r="K48" i="4" s="1"/>
  <c r="J30" i="4"/>
  <c r="B91" i="4"/>
  <c r="F25" i="4"/>
  <c r="H25" i="4" s="1"/>
  <c r="H49" i="4"/>
  <c r="I49" i="4" s="1"/>
  <c r="K49" i="4" s="1"/>
  <c r="M11" i="4"/>
  <c r="C107" i="4"/>
  <c r="H141" i="4"/>
  <c r="C120" i="4"/>
  <c r="B120" i="4"/>
  <c r="B144" i="4"/>
  <c r="M30" i="4"/>
  <c r="B145" i="4"/>
  <c r="H145" i="4" s="1"/>
  <c r="J23" i="4"/>
  <c r="L23" i="4" s="1"/>
  <c r="B29" i="4"/>
  <c r="B114" i="4" s="1"/>
  <c r="H85" i="4"/>
  <c r="I35" i="4"/>
  <c r="J35" i="4" s="1"/>
  <c r="F35" i="4"/>
  <c r="F10" i="4"/>
  <c r="H10" i="4" s="1"/>
  <c r="D29" i="4"/>
  <c r="L114" i="4" s="1"/>
  <c r="J36" i="4"/>
  <c r="H86" i="4"/>
  <c r="I16" i="4"/>
  <c r="M16" i="4" s="1"/>
  <c r="S16" i="4"/>
  <c r="J18" i="4"/>
  <c r="L18" i="4" s="1"/>
  <c r="K107" i="4"/>
  <c r="G108" i="4"/>
  <c r="H108" i="4" s="1"/>
  <c r="J108" i="4" s="1"/>
  <c r="H139" i="4"/>
  <c r="H138" i="4"/>
  <c r="B107" i="4"/>
  <c r="H137" i="4"/>
  <c r="C129" i="4"/>
  <c r="H129" i="4" s="1"/>
  <c r="I129" i="4" s="1"/>
  <c r="K129" i="4" s="1"/>
  <c r="M12" i="4"/>
  <c r="M26" i="4"/>
  <c r="J37" i="4"/>
  <c r="J17" i="4"/>
  <c r="L17" i="4" s="1"/>
  <c r="G109" i="4"/>
  <c r="H109" i="4" s="1"/>
  <c r="J109" i="4" s="1"/>
  <c r="C143" i="4"/>
  <c r="G143" i="4" s="1"/>
  <c r="I25" i="4"/>
  <c r="I10" i="4"/>
  <c r="C115" i="4"/>
  <c r="F16" i="4"/>
  <c r="H16" i="4" s="1"/>
  <c r="B84" i="4"/>
  <c r="G84" i="4" s="1"/>
  <c r="H84" i="4" s="1"/>
  <c r="L107" i="4"/>
  <c r="F30" i="4"/>
  <c r="C91" i="4"/>
  <c r="K120" i="4"/>
  <c r="M21" i="2"/>
  <c r="J21" i="2"/>
  <c r="L21" i="2" s="1"/>
  <c r="J16" i="2"/>
  <c r="L16" i="2" s="1"/>
  <c r="H145" i="2"/>
  <c r="D29" i="2"/>
  <c r="L114" i="2" s="1"/>
  <c r="M22" i="2"/>
  <c r="I25" i="2"/>
  <c r="J25" i="2" s="1"/>
  <c r="L25" i="2" s="1"/>
  <c r="J38" i="2"/>
  <c r="B84" i="2"/>
  <c r="G84" i="2" s="1"/>
  <c r="H84" i="2" s="1"/>
  <c r="B96" i="2"/>
  <c r="B144" i="2"/>
  <c r="B143" i="2" s="1"/>
  <c r="F16" i="2"/>
  <c r="H16" i="2" s="1"/>
  <c r="J27" i="2"/>
  <c r="L27" i="2" s="1"/>
  <c r="M11" i="2"/>
  <c r="F30" i="2"/>
  <c r="B91" i="2"/>
  <c r="C91" i="2"/>
  <c r="B120" i="2"/>
  <c r="B29" i="2"/>
  <c r="J18" i="2"/>
  <c r="L18" i="2" s="1"/>
  <c r="J26" i="2"/>
  <c r="L26" i="2" s="1"/>
  <c r="E29" i="2"/>
  <c r="I29" i="2" s="1"/>
  <c r="J29" i="2" s="1"/>
  <c r="I48" i="2" l="1"/>
  <c r="H143" i="2"/>
  <c r="H144" i="2"/>
  <c r="M10" i="2"/>
  <c r="C90" i="4"/>
  <c r="I129" i="2"/>
  <c r="G107" i="2"/>
  <c r="H107" i="2" s="1"/>
  <c r="M25" i="2"/>
  <c r="B143" i="4"/>
  <c r="H143" i="4" s="1"/>
  <c r="M21" i="4"/>
  <c r="B90" i="4"/>
  <c r="H144" i="4"/>
  <c r="I29" i="4"/>
  <c r="F29" i="4"/>
  <c r="J16" i="4"/>
  <c r="L16" i="4" s="1"/>
  <c r="G107" i="4"/>
  <c r="H107" i="4" s="1"/>
  <c r="J107" i="4" s="1"/>
  <c r="M10" i="4"/>
  <c r="J10" i="4"/>
  <c r="L10" i="4" s="1"/>
  <c r="M25" i="4"/>
  <c r="J25" i="4"/>
  <c r="L25" i="4" s="1"/>
  <c r="B114" i="2"/>
  <c r="B90" i="2"/>
  <c r="M29" i="2"/>
  <c r="F29" i="2"/>
  <c r="C114" i="2"/>
  <c r="C90" i="2"/>
  <c r="J29" i="4" l="1"/>
  <c r="M29" i="4"/>
</calcChain>
</file>

<file path=xl/sharedStrings.xml><?xml version="1.0" encoding="utf-8"?>
<sst xmlns="http://schemas.openxmlformats.org/spreadsheetml/2006/main" count="2305" uniqueCount="155">
  <si>
    <t>เป้าหมายการเบิกจ่ายและการใช้จ่ายงบประมาณ พ.ศ. 2566</t>
  </si>
  <si>
    <t>source</t>
  </si>
  <si>
    <t>รายการ</t>
  </si>
  <si>
    <t>ไตรมาสที่ 1</t>
  </si>
  <si>
    <t>ไตรมาสที่ 2</t>
  </si>
  <si>
    <t>ไตรมาสที่ 3</t>
  </si>
  <si>
    <t>ไตรมาสที่ 4</t>
  </si>
  <si>
    <t>เบิกจ่าย</t>
  </si>
  <si>
    <t>ใช้จ่าย</t>
  </si>
  <si>
    <t>ภาพรวม</t>
  </si>
  <si>
    <t>ประจำ</t>
  </si>
  <si>
    <t>ลงทุน</t>
  </si>
  <si>
    <t xml:space="preserve">ผลการใช้จ่ายงบประมาณรายจ่าย ประจำปีงบประมาณ พ.ศ. 2566 </t>
  </si>
  <si>
    <t>ข้อมูล ณ วันที่ 29 กันยายน 2566</t>
  </si>
  <si>
    <t>งบประมาณ</t>
  </si>
  <si>
    <t>สำรองเงินมีหนี้</t>
  </si>
  <si>
    <t>PO</t>
  </si>
  <si>
    <t>ร้อยละ
เบิกจ่าย</t>
  </si>
  <si>
    <t>เป้าหมาย
Q4</t>
  </si>
  <si>
    <t>*/-
เป้าหมาย</t>
  </si>
  <si>
    <t>การใช้จ่าย (PO+เบิกจ่าย+สำรองมีหนี้)</t>
  </si>
  <si>
    <t>ร้อยละ
การใช้จ่าย</t>
  </si>
  <si>
    <t>*/- เป้าหมาย</t>
  </si>
  <si>
    <t>คงเหลือ
หลังหักใช้จ่าย</t>
  </si>
  <si>
    <t>ลำดับเบิกจ่าย</t>
  </si>
  <si>
    <t>ลำดับ
ใช้จ่าย</t>
  </si>
  <si>
    <t>งบประมาณรายจ่ายประจำปี พ.ศ.2566 (ภาพรวมทั้งประเทศ)</t>
  </si>
  <si>
    <t xml:space="preserve">ผลการใช้จ่ายงบประมาณรายจ่ายจังหวัดเชียงใหม่ ประจำปีงบประมาณ พ.ศ. 2566 </t>
  </si>
  <si>
    <t>9 สรุปผลการใช้จ่าย A08 รวม ปจ ลท 66</t>
  </si>
  <si>
    <t>งบประมาณรายจ่ายประจำปี พ.ศ.2566 (จังหวัดเชียงใหม่)</t>
  </si>
  <si>
    <t>racking worning</t>
  </si>
  <si>
    <t xml:space="preserve"> PO เรียกจาก (รายงานเงินกันปี 67)</t>
  </si>
  <si>
    <t>งบกรมจังหวัด</t>
  </si>
  <si>
    <t>งบกลุ่มจังหวัดภาคเหนือตอนบน 1</t>
  </si>
  <si>
    <t>0</t>
  </si>
  <si>
    <t>งบพัฒนาจังหวัด</t>
  </si>
  <si>
    <t>ค่าใช้จ่ายบรรเทาผลกระทบจากการแพร่ระบาดของ COVID-19 จังหวัดเชียงใหม่</t>
  </si>
  <si>
    <t>เงินกู้</t>
  </si>
  <si>
    <t>15 เงินกู้ใช้ทำรายงาน 190766</t>
  </si>
  <si>
    <t>ปี 2563</t>
  </si>
  <si>
    <t>ปี 2564</t>
  </si>
  <si>
    <t>ปี 2565</t>
  </si>
  <si>
    <t>ปี 2566</t>
  </si>
  <si>
    <t>งบกลาง</t>
  </si>
  <si>
    <t>check จาก 11</t>
  </si>
  <si>
    <t>รหัส ปีงบ 65  90909620043</t>
  </si>
  <si>
    <t>รหัส ปีงบ 66  9090961004300</t>
  </si>
  <si>
    <t>งบประมาณเหลื่อมปี</t>
  </si>
  <si>
    <t>สำรองเงิน
แบบมีหนี้
เหลื่อมปี</t>
  </si>
  <si>
    <t>ใบสั่งซื้อ
เหลื่อมปี</t>
  </si>
  <si>
    <t>การใช้จ่าย</t>
  </si>
  <si>
    <t>คงเหลือ สรก. อยู่ระหว่างดำเนินการ</t>
  </si>
  <si>
    <t>เงินเหลือจ่ายไม่ขอขยายเวลาเบิกจ่าย</t>
  </si>
  <si>
    <t>คงเหลือรวม</t>
  </si>
  <si>
    <t>ปี 65</t>
  </si>
  <si>
    <t>รอพี่แต้วตรวจ</t>
  </si>
  <si>
    <t>ที่มา : ระบบการบริหารการเงินการคลังภาครัฐแบบอิเล็กทรอนิกส์ใหม่  (New GFMIS Thai)</t>
  </si>
  <si>
    <t>ข้อมูล ณ 29 กันยายน 2566</t>
  </si>
  <si>
    <t>สูงกว่าเป้าหมาย</t>
  </si>
  <si>
    <t>ผลการใช้จ่าย</t>
  </si>
  <si>
    <t>ร้อยละ</t>
  </si>
  <si>
    <t>เป้าหมาย Q4</t>
  </si>
  <si>
    <t>ไตรมาส 2</t>
  </si>
  <si>
    <t>(PO + เบิกจ่าย)</t>
  </si>
  <si>
    <t>ผลเบิกจ่าย</t>
  </si>
  <si>
    <t xml:space="preserve"> -ปี 2563</t>
  </si>
  <si>
    <t xml:space="preserve"> -ปี 2564</t>
  </si>
  <si>
    <t xml:space="preserve"> -ปี 2565</t>
  </si>
  <si>
    <t>งบกลาง  ปี 2564</t>
  </si>
  <si>
    <t>ร้อยละเบิกจ่าย</t>
  </si>
  <si>
    <t>31พค65</t>
  </si>
  <si>
    <t>17มิย65</t>
  </si>
  <si>
    <t>ล้านบาท</t>
  </si>
  <si>
    <t>รวม</t>
  </si>
  <si>
    <t>ลงตารางรายงานา ผวจ</t>
  </si>
  <si>
    <t>ประชุม กรมการจังหวัด</t>
  </si>
  <si>
    <t>จำนวน</t>
  </si>
  <si>
    <t>เป้าหมาย</t>
  </si>
  <si>
    <t>สูงกว่าเป้าหมายร้อยละ</t>
  </si>
  <si>
    <t>Q 3</t>
  </si>
  <si>
    <t>ประชุม กรมการ จว</t>
  </si>
  <si>
    <t>สำรองเงิน</t>
  </si>
  <si>
    <t>มีหนี้</t>
  </si>
  <si>
    <t>กรมจังหวัด</t>
  </si>
  <si>
    <t>การใช้จ่าย (PO+เบิกจ่าย)</t>
  </si>
  <si>
    <t>งบประมาณประจำปี พ.ศ. 2565</t>
  </si>
  <si>
    <t xml:space="preserve">   ภาพรวม</t>
  </si>
  <si>
    <t xml:space="preserve">          -   </t>
  </si>
  <si>
    <t xml:space="preserve">   ประจำ</t>
  </si>
  <si>
    <t xml:space="preserve">   ลงทุน</t>
  </si>
  <si>
    <t>งบประมาณกันไว้เบิกเหลื่อมปี</t>
  </si>
  <si>
    <t xml:space="preserve">   ปี 64</t>
  </si>
  <si>
    <t xml:space="preserve">  - </t>
  </si>
  <si>
    <t>ค่าใช้จ่ายเพื่อแก้ไขปัญหา เยียวยา และฟื้นฟูเศรษฐกิจและสังคมฯ (โควิด 2019)</t>
  </si>
  <si>
    <t xml:space="preserve">   เงินกู้ </t>
  </si>
  <si>
    <t xml:space="preserve">   งบกลาง</t>
  </si>
  <si>
    <t>ร้อยละการเบิกจ่ายภาพรวมของประเทศ</t>
  </si>
  <si>
    <t>ร้อยละการใช้จ่ายภาพรวมของประเทศ</t>
  </si>
  <si>
    <t>ร้อยละการเบิกจ่ายของจังหวัดเชียงใหม่</t>
  </si>
  <si>
    <t>ร้อยละการใช้จ่ายของจังหวัดเชียงใหม่</t>
  </si>
  <si>
    <t>งบประมาณ
เหลื่อมปี</t>
  </si>
  <si>
    <t>คงเหลือ</t>
  </si>
  <si>
    <t>ร้อยละ เบิก</t>
  </si>
  <si>
    <t>ร้อยละ ใช้จ่าย</t>
  </si>
  <si>
    <t>ร้อยละการเบิกจ่าย</t>
  </si>
  <si>
    <t xml:space="preserve">ผลการใช้จ่ายงบประมาณรายจ่าย ประจำปีงบประมาณ พ.ศ. 2567 </t>
  </si>
  <si>
    <t>เป้าหมายการเบิกจ่ายและการใช้จ่ายงบประมาณ พ.ศ. 2567</t>
  </si>
  <si>
    <t>ผลการใช้จ่ายงบประมาณรายจ่ายจังหวัดเชียงใหม่ ประจำปีงบประมาณ พ.ศ. 2567</t>
  </si>
  <si>
    <t>ข้อมูล ณ วันที่ 24 ตุลาคม 2566</t>
  </si>
  <si>
    <t>ข้อมูล ณ วันที่ 20 ตุลาคม 2566</t>
  </si>
  <si>
    <t>ปี 66</t>
  </si>
  <si>
    <t>ข้อมูล ณ 24 ตุลาคม 2566</t>
  </si>
  <si>
    <t>งบประมาณรายจ่ายประจำปี พ.ศ.2567 (จังหวัดเชียงใหม่)</t>
  </si>
  <si>
    <t>งบประมาณรายจ่ายประจำปี พ.ศ.2567 (ภาพรวมทั้งประเทศ)</t>
  </si>
  <si>
    <t>24 10 66 ประเทศ</t>
  </si>
  <si>
    <t>24 10 66 จังหวัดเชียงใหม่</t>
  </si>
  <si>
    <t>24 10 66</t>
  </si>
  <si>
    <t>ข้อมูล ณ วันที่ 31 ตุลาคม 2566</t>
  </si>
  <si>
    <t>31 10 66 จังหวัดเชียงใหม่</t>
  </si>
  <si>
    <t>31 10 66</t>
  </si>
  <si>
    <t>PO+สำรองมีหนี้</t>
  </si>
  <si>
    <t>ผลการใช้จ่ายงบประมาณรายจ่าย ประจำปีงบประมาณ พ.ศ. 2566 ไปพลางก่อน</t>
  </si>
  <si>
    <t>ผลการใช้จ่ายงบประมาณรายจ่ายจังหวัดเชียงใหม่ ประจำปีงบประมาณ พ.ศ. 2566 ไปพลางก่อน</t>
  </si>
  <si>
    <t>งบประมาณรายจ่ายประจำปี พ.ศ.2566 ไปพลางก่อน (ภาพรวมทั้งประเทศ)</t>
  </si>
  <si>
    <t>งบประมาณรายจ่ายประจำปี พ.ศ.2566 ไปพลางก่อน (จังหวัดเชียงใหม่)</t>
  </si>
  <si>
    <t>ข้อมูล ณ 31 ตุลาคม 2566</t>
  </si>
  <si>
    <t xml:space="preserve">เงินกันไว้เบิก 
เหลื่อมปี
</t>
  </si>
  <si>
    <t>ข้อมูล ณ วันที่ 20 พฤศจิกายน 2566</t>
  </si>
  <si>
    <t>ข้อมูล ณ วันที่ 17 พฤศจิกายน 2566</t>
  </si>
  <si>
    <t>ข้อมูล ณ 20 พฤศจิกายน 2566</t>
  </si>
  <si>
    <t>ข้อมูล ณ วันที่ 30 พฤศจิกายน 2566</t>
  </si>
  <si>
    <t>ข้อมูล ณ 30 พฤศจิกายน 2566</t>
  </si>
  <si>
    <t>30 11 66 ประเทศ</t>
  </si>
  <si>
    <t>30 11 66 จังหวัดเชียงใหม่</t>
  </si>
  <si>
    <t>30 11 66</t>
  </si>
  <si>
    <t>ข้อมูล ณ 7 ธันวาคม 2566</t>
  </si>
  <si>
    <t>7 12 66 จังหวัดเชียงใหม่</t>
  </si>
  <si>
    <t>7 12 66</t>
  </si>
  <si>
    <t>ข้อมูล ณ วันที่ 7 ธันวาคม 2566</t>
  </si>
  <si>
    <t>ข้อมูล ณ วันที่ 13 ธันวาคม 2566</t>
  </si>
  <si>
    <t>ข้อมูล ณ 13 ธันวาคม 2566</t>
  </si>
  <si>
    <t>คงเหลือ สรก. 
อยู่ระหว่างดำเนินการ</t>
  </si>
  <si>
    <t>ข้อมูล ณ วันที่ 15 ธันวาคม 2566</t>
  </si>
  <si>
    <t>ข้อมูล ณ วันที่ 19 ธันวาคม 2566</t>
  </si>
  <si>
    <t>check จาก 11 งบกลางโควิด</t>
  </si>
  <si>
    <t>รหัส ปีงบ 667  9090961004370</t>
  </si>
  <si>
    <t>ข้อมูล ณ 19 ธันวาคม 2566</t>
  </si>
  <si>
    <t>15 12 66 ประเทศ</t>
  </si>
  <si>
    <t>19 12 66 จังหวัดเชียงใหม่</t>
  </si>
  <si>
    <t>19 12 66</t>
  </si>
  <si>
    <t>ข้อมูล ณ 31 ธันวาคม 2566</t>
  </si>
  <si>
    <t>ข้อมูล ณ วันที่ 31 ธันวาคม 2566</t>
  </si>
  <si>
    <t>31 12 66 ประเทศ</t>
  </si>
  <si>
    <t>31 12 66 จังหวัดเชียงใหม่</t>
  </si>
  <si>
    <t>31 12 66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</si>
</sst>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_-;\-* #,##0.00_-;_-* &quot;-&quot;??_-;_-@_-"/>
    <numFmt numFmtId="188" formatCode="#,##0.00,,"/>
    <numFmt numFmtId="189" formatCode="#,##0,,"/>
  </numFmts>
  <fonts count="4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2"/>
      <name val="Tahoma"/>
      <family val="2"/>
      <scheme val="major"/>
    </font>
    <font>
      <sz val="11"/>
      <name val="Tahoma"/>
      <family val="2"/>
      <scheme val="major"/>
    </font>
    <font>
      <b/>
      <sz val="11"/>
      <name val="Tahoma"/>
      <family val="2"/>
      <scheme val="major"/>
    </font>
    <font>
      <b/>
      <sz val="10"/>
      <name val="Tahoma"/>
      <family val="2"/>
      <scheme val="major"/>
    </font>
    <font>
      <sz val="10"/>
      <name val="Tahoma"/>
      <family val="2"/>
      <scheme val="major"/>
    </font>
    <font>
      <b/>
      <sz val="11"/>
      <color rgb="FFFF0000"/>
      <name val="Tahoma"/>
      <family val="2"/>
      <scheme val="major"/>
    </font>
    <font>
      <b/>
      <sz val="16"/>
      <color theme="1"/>
      <name val="TH SarabunPSK"/>
      <family val="2"/>
    </font>
    <font>
      <sz val="11"/>
      <color rgb="FFFF0000"/>
      <name val="Tahoma"/>
      <family val="2"/>
      <scheme val="major"/>
    </font>
    <font>
      <b/>
      <sz val="11"/>
      <color theme="1"/>
      <name val="Tahoma"/>
      <family val="2"/>
      <scheme val="major"/>
    </font>
    <font>
      <sz val="10"/>
      <color rgb="FFFF0000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rgb="FFC00000"/>
      <name val="Tahoma"/>
      <family val="2"/>
      <scheme val="major"/>
    </font>
    <font>
      <sz val="11"/>
      <color rgb="FFC00000"/>
      <name val="Tahoma"/>
      <family val="2"/>
      <scheme val="major"/>
    </font>
    <font>
      <sz val="9"/>
      <name val="Tahoma"/>
      <family val="2"/>
      <scheme val="major"/>
    </font>
    <font>
      <sz val="11"/>
      <color indexed="8"/>
      <name val="Tahoma"/>
      <family val="2"/>
      <scheme val="minor"/>
    </font>
    <font>
      <b/>
      <sz val="10"/>
      <color rgb="FFC00000"/>
      <name val="Tahoma"/>
      <family val="2"/>
      <scheme val="major"/>
    </font>
    <font>
      <sz val="11"/>
      <name val="Verdana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1"/>
      <color rgb="FFC00000"/>
      <name val="TH SarabunPSK"/>
      <family val="2"/>
    </font>
    <font>
      <sz val="11"/>
      <color rgb="FFFF0000"/>
      <name val="TH SarabunPSK"/>
      <family val="2"/>
    </font>
    <font>
      <sz val="11"/>
      <color rgb="FF0000CC"/>
      <name val="TH SarabunPSK"/>
      <family val="2"/>
    </font>
    <font>
      <sz val="11"/>
      <color rgb="FFC00000"/>
      <name val="TH SarabunPSK"/>
      <family val="2"/>
    </font>
    <font>
      <b/>
      <sz val="11"/>
      <color rgb="FF0000CC"/>
      <name val="TH SarabunPSK"/>
      <family val="2"/>
    </font>
    <font>
      <b/>
      <sz val="11"/>
      <color theme="1"/>
      <name val="TH SarabunPSK"/>
      <family val="2"/>
    </font>
    <font>
      <sz val="11"/>
      <color theme="5"/>
      <name val="TH SarabunPSK"/>
      <family val="2"/>
    </font>
    <font>
      <b/>
      <sz val="11"/>
      <color rgb="FFFFFFFF"/>
      <name val="TH SarabunPSK"/>
      <family val="2"/>
    </font>
    <font>
      <b/>
      <sz val="11"/>
      <color rgb="FF19708F"/>
      <name val="TH SarabunPSK"/>
      <family val="2"/>
    </font>
    <font>
      <b/>
      <sz val="20"/>
      <color theme="1"/>
      <name val="TH SarabunPSK"/>
      <family val="2"/>
    </font>
    <font>
      <sz val="11"/>
      <name val="Tahoma"/>
      <family val="2"/>
      <charset val="222"/>
      <scheme val="minor"/>
    </font>
    <font>
      <b/>
      <sz val="11"/>
      <name val="Tahoma"/>
      <family val="2"/>
      <charset val="222"/>
      <scheme val="major"/>
    </font>
    <font>
      <sz val="11"/>
      <name val="Tahoma"/>
      <family val="2"/>
      <charset val="222"/>
      <scheme val="major"/>
    </font>
    <font>
      <sz val="16"/>
      <name val="TH SarabunPSK"/>
      <family val="2"/>
    </font>
    <font>
      <b/>
      <sz val="10"/>
      <color theme="0"/>
      <name val="Tahoma"/>
      <family val="2"/>
      <scheme val="major"/>
    </font>
    <font>
      <sz val="11"/>
      <color theme="0"/>
      <name val="Tahoma"/>
      <family val="2"/>
      <scheme val="major"/>
    </font>
    <font>
      <b/>
      <sz val="11"/>
      <color theme="0"/>
      <name val="Tahoma"/>
      <family val="2"/>
      <scheme val="major"/>
    </font>
    <font>
      <sz val="8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2"/>
      <color indexed="8"/>
      <name val="Tahoma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7B2DD"/>
        <bgColor indexed="64"/>
      </patternFill>
    </fill>
    <fill>
      <patternFill patternType="solid">
        <fgColor rgb="FF90DDF7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B4E8F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ck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ck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ck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hair">
        <color rgb="FF000000"/>
      </bottom>
      <diagonal/>
    </border>
    <border>
      <left style="thin">
        <color rgb="FF000000"/>
      </left>
      <right style="thick">
        <color indexed="64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horizontal="right" vertical="center"/>
    </xf>
    <xf numFmtId="2" fontId="4" fillId="0" borderId="5" xfId="1" applyNumberFormat="1" applyFont="1" applyFill="1" applyBorder="1" applyAlignment="1">
      <alignment horizontal="center" vertical="center"/>
    </xf>
    <xf numFmtId="188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88" fontId="5" fillId="2" borderId="6" xfId="0" applyNumberFormat="1" applyFont="1" applyFill="1" applyBorder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2" fontId="4" fillId="0" borderId="8" xfId="0" applyNumberFormat="1" applyFont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2" fontId="4" fillId="0" borderId="9" xfId="0" applyNumberFormat="1" applyFont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8" fontId="6" fillId="0" borderId="10" xfId="1" applyNumberFormat="1" applyFont="1" applyFill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 wrapText="1"/>
    </xf>
    <xf numFmtId="188" fontId="6" fillId="0" borderId="11" xfId="1" applyNumberFormat="1" applyFont="1" applyFill="1" applyBorder="1" applyAlignment="1">
      <alignment horizontal="center" vertical="center" wrapText="1"/>
    </xf>
    <xf numFmtId="188" fontId="6" fillId="0" borderId="4" xfId="1" applyNumberFormat="1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8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188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8" fontId="4" fillId="0" borderId="15" xfId="0" applyNumberFormat="1" applyFont="1" applyBorder="1" applyAlignment="1">
      <alignment vertical="center"/>
    </xf>
    <xf numFmtId="188" fontId="4" fillId="0" borderId="14" xfId="0" applyNumberFormat="1" applyFont="1" applyBorder="1" applyAlignment="1">
      <alignment vertical="center"/>
    </xf>
    <xf numFmtId="188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187" fontId="5" fillId="0" borderId="19" xfId="1" applyFont="1" applyFill="1" applyBorder="1" applyAlignment="1">
      <alignment horizontal="right" vertical="center" readingOrder="1"/>
    </xf>
    <xf numFmtId="188" fontId="8" fillId="0" borderId="20" xfId="1" applyNumberFormat="1" applyFont="1" applyFill="1" applyBorder="1" applyAlignment="1">
      <alignment vertical="center" readingOrder="1"/>
    </xf>
    <xf numFmtId="187" fontId="5" fillId="0" borderId="18" xfId="1" applyFont="1" applyFill="1" applyBorder="1" applyAlignment="1">
      <alignment vertical="center" readingOrder="1"/>
    </xf>
    <xf numFmtId="187" fontId="5" fillId="0" borderId="21" xfId="1" applyFont="1" applyFill="1" applyBorder="1" applyAlignment="1">
      <alignment horizontal="right" vertical="center" readingOrder="1"/>
    </xf>
    <xf numFmtId="2" fontId="5" fillId="0" borderId="20" xfId="1" applyNumberFormat="1" applyFont="1" applyFill="1" applyBorder="1" applyAlignment="1">
      <alignment horizontal="center" vertical="center"/>
    </xf>
    <xf numFmtId="2" fontId="8" fillId="0" borderId="22" xfId="1" applyNumberFormat="1" applyFont="1" applyFill="1" applyBorder="1" applyAlignment="1">
      <alignment horizontal="center" vertical="center"/>
    </xf>
    <xf numFmtId="187" fontId="5" fillId="0" borderId="23" xfId="1" applyFont="1" applyFill="1" applyBorder="1" applyAlignment="1">
      <alignment horizontal="right" vertical="center"/>
    </xf>
    <xf numFmtId="2" fontId="8" fillId="0" borderId="18" xfId="1" applyNumberFormat="1" applyFont="1" applyFill="1" applyBorder="1" applyAlignment="1">
      <alignment horizontal="center" vertical="center"/>
    </xf>
    <xf numFmtId="187" fontId="5" fillId="0" borderId="19" xfId="1" applyFont="1" applyFill="1" applyBorder="1" applyAlignment="1">
      <alignment horizontal="right" vertical="center"/>
    </xf>
    <xf numFmtId="1" fontId="4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8" fontId="7" fillId="0" borderId="0" xfId="0" applyNumberFormat="1" applyFont="1" applyAlignment="1">
      <alignment horizontal="left" vertical="center" wrapText="1"/>
    </xf>
    <xf numFmtId="18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/>
    </xf>
    <xf numFmtId="187" fontId="9" fillId="0" borderId="25" xfId="1" applyFont="1" applyFill="1" applyBorder="1"/>
    <xf numFmtId="188" fontId="10" fillId="0" borderId="20" xfId="0" applyNumberFormat="1" applyFont="1" applyBorder="1" applyAlignment="1">
      <alignment horizontal="right" vertical="center"/>
    </xf>
    <xf numFmtId="187" fontId="9" fillId="0" borderId="3" xfId="1" applyFont="1" applyFill="1" applyBorder="1"/>
    <xf numFmtId="2" fontId="4" fillId="0" borderId="20" xfId="1" applyNumberFormat="1" applyFont="1" applyFill="1" applyBorder="1" applyAlignment="1">
      <alignment horizontal="center" vertical="center"/>
    </xf>
    <xf numFmtId="2" fontId="10" fillId="0" borderId="22" xfId="1" applyNumberFormat="1" applyFont="1" applyFill="1" applyBorder="1" applyAlignment="1">
      <alignment horizontal="center" vertical="center"/>
    </xf>
    <xf numFmtId="2" fontId="10" fillId="0" borderId="18" xfId="1" applyNumberFormat="1" applyFont="1" applyFill="1" applyBorder="1" applyAlignment="1">
      <alignment horizontal="center" vertical="center"/>
    </xf>
    <xf numFmtId="187" fontId="4" fillId="0" borderId="19" xfId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188" fontId="4" fillId="3" borderId="13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188" fontId="4" fillId="3" borderId="15" xfId="0" applyNumberFormat="1" applyFont="1" applyFill="1" applyBorder="1" applyAlignment="1">
      <alignment vertical="center"/>
    </xf>
    <xf numFmtId="188" fontId="4" fillId="3" borderId="14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88" fontId="5" fillId="0" borderId="19" xfId="1" applyNumberFormat="1" applyFont="1" applyFill="1" applyBorder="1" applyAlignment="1">
      <alignment vertical="center" readingOrder="1"/>
    </xf>
    <xf numFmtId="188" fontId="5" fillId="0" borderId="20" xfId="1" applyNumberFormat="1" applyFont="1" applyFill="1" applyBorder="1" applyAlignment="1">
      <alignment vertical="center" readingOrder="1"/>
    </xf>
    <xf numFmtId="188" fontId="5" fillId="0" borderId="18" xfId="1" applyNumberFormat="1" applyFont="1" applyFill="1" applyBorder="1" applyAlignment="1">
      <alignment vertical="center" readingOrder="1"/>
    </xf>
    <xf numFmtId="188" fontId="5" fillId="0" borderId="21" xfId="1" applyNumberFormat="1" applyFont="1" applyFill="1" applyBorder="1" applyAlignment="1">
      <alignment horizontal="right" vertical="center" readingOrder="1"/>
    </xf>
    <xf numFmtId="2" fontId="11" fillId="0" borderId="22" xfId="1" applyNumberFormat="1" applyFont="1" applyFill="1" applyBorder="1" applyAlignment="1">
      <alignment horizontal="center" vertical="center"/>
    </xf>
    <xf numFmtId="188" fontId="5" fillId="0" borderId="26" xfId="1" applyNumberFormat="1" applyFont="1" applyFill="1" applyBorder="1" applyAlignment="1">
      <alignment horizontal="right" vertical="center"/>
    </xf>
    <xf numFmtId="188" fontId="5" fillId="0" borderId="19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187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88" fontId="4" fillId="0" borderId="27" xfId="1" applyNumberFormat="1" applyFont="1" applyBorder="1" applyAlignment="1">
      <alignment vertical="center"/>
    </xf>
    <xf numFmtId="188" fontId="4" fillId="4" borderId="20" xfId="0" applyNumberFormat="1" applyFont="1" applyFill="1" applyBorder="1" applyAlignment="1">
      <alignment horizontal="right" vertical="center"/>
    </xf>
    <xf numFmtId="188" fontId="4" fillId="0" borderId="28" xfId="1" applyNumberFormat="1" applyFont="1" applyFill="1" applyBorder="1" applyAlignment="1">
      <alignment vertical="center"/>
    </xf>
    <xf numFmtId="188" fontId="4" fillId="0" borderId="29" xfId="1" applyNumberFormat="1" applyFont="1" applyBorder="1" applyAlignment="1">
      <alignment vertical="center"/>
    </xf>
    <xf numFmtId="2" fontId="13" fillId="0" borderId="22" xfId="1" applyNumberFormat="1" applyFont="1" applyFill="1" applyBorder="1" applyAlignment="1">
      <alignment horizontal="center" vertical="center"/>
    </xf>
    <xf numFmtId="188" fontId="4" fillId="0" borderId="26" xfId="1" applyNumberFormat="1" applyFont="1" applyFill="1" applyBorder="1" applyAlignment="1">
      <alignment horizontal="right" vertical="center"/>
    </xf>
    <xf numFmtId="188" fontId="4" fillId="0" borderId="19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88" fontId="4" fillId="0" borderId="30" xfId="0" applyNumberFormat="1" applyFont="1" applyBorder="1" applyAlignment="1">
      <alignment horizontal="right" vertical="center" wrapText="1" readingOrder="1"/>
    </xf>
    <xf numFmtId="4" fontId="4" fillId="0" borderId="0" xfId="0" applyNumberFormat="1" applyFont="1" applyAlignment="1">
      <alignment horizontal="right" vertical="center" wrapText="1" readingOrder="1"/>
    </xf>
    <xf numFmtId="188" fontId="4" fillId="0" borderId="31" xfId="0" applyNumberFormat="1" applyFont="1" applyBorder="1" applyAlignment="1">
      <alignment horizontal="right" vertical="center" wrapText="1" readingOrder="1"/>
    </xf>
    <xf numFmtId="188" fontId="4" fillId="0" borderId="0" xfId="0" applyNumberFormat="1" applyFont="1" applyAlignment="1">
      <alignment horizontal="right" vertical="center" wrapText="1" readingOrder="1"/>
    </xf>
    <xf numFmtId="187" fontId="4" fillId="0" borderId="20" xfId="1" applyFont="1" applyFill="1" applyBorder="1" applyAlignment="1">
      <alignment horizontal="center" vertical="center"/>
    </xf>
    <xf numFmtId="188" fontId="4" fillId="0" borderId="0" xfId="1" applyNumberFormat="1" applyFont="1" applyFill="1" applyAlignment="1">
      <alignment horizontal="center" vertical="center"/>
    </xf>
    <xf numFmtId="188" fontId="4" fillId="0" borderId="30" xfId="1" applyNumberFormat="1" applyFont="1" applyFill="1" applyBorder="1" applyAlignment="1">
      <alignment horizontal="center" vertical="center"/>
    </xf>
    <xf numFmtId="187" fontId="4" fillId="0" borderId="0" xfId="1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187" fontId="4" fillId="0" borderId="31" xfId="1" applyFont="1" applyFill="1" applyBorder="1" applyAlignment="1">
      <alignment horizontal="center" vertical="center" wrapText="1"/>
    </xf>
    <xf numFmtId="187" fontId="4" fillId="0" borderId="0" xfId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/>
    </xf>
    <xf numFmtId="188" fontId="15" fillId="0" borderId="10" xfId="0" applyNumberFormat="1" applyFont="1" applyBorder="1" applyAlignment="1">
      <alignment horizontal="right" vertical="center" wrapText="1" readingOrder="1"/>
    </xf>
    <xf numFmtId="4" fontId="15" fillId="0" borderId="6" xfId="0" applyNumberFormat="1" applyFont="1" applyBorder="1" applyAlignment="1">
      <alignment horizontal="right" vertical="center" wrapText="1" readingOrder="1"/>
    </xf>
    <xf numFmtId="188" fontId="15" fillId="0" borderId="11" xfId="0" applyNumberFormat="1" applyFont="1" applyBorder="1" applyAlignment="1">
      <alignment horizontal="right" vertical="center" wrapText="1" readingOrder="1"/>
    </xf>
    <xf numFmtId="188" fontId="15" fillId="0" borderId="4" xfId="0" applyNumberFormat="1" applyFont="1" applyBorder="1" applyAlignment="1">
      <alignment horizontal="right" vertical="center" wrapText="1" readingOrder="1"/>
    </xf>
    <xf numFmtId="2" fontId="15" fillId="0" borderId="6" xfId="1" applyNumberFormat="1" applyFont="1" applyFill="1" applyBorder="1" applyAlignment="1">
      <alignment horizontal="center" vertical="center"/>
    </xf>
    <xf numFmtId="188" fontId="15" fillId="0" borderId="6" xfId="1" applyNumberFormat="1" applyFont="1" applyFill="1" applyBorder="1" applyAlignment="1">
      <alignment horizontal="center" vertical="center"/>
    </xf>
    <xf numFmtId="188" fontId="15" fillId="0" borderId="3" xfId="1" applyNumberFormat="1" applyFont="1" applyFill="1" applyBorder="1" applyAlignment="1">
      <alignment horizontal="center" vertical="center"/>
    </xf>
    <xf numFmtId="188" fontId="15" fillId="0" borderId="10" xfId="1" applyNumberFormat="1" applyFont="1" applyFill="1" applyBorder="1" applyAlignment="1">
      <alignment horizontal="center" vertical="center"/>
    </xf>
    <xf numFmtId="10" fontId="15" fillId="0" borderId="6" xfId="2" applyNumberFormat="1" applyFont="1" applyFill="1" applyBorder="1" applyAlignment="1">
      <alignment horizontal="center" vertical="center"/>
    </xf>
    <xf numFmtId="187" fontId="15" fillId="0" borderId="6" xfId="1" applyFont="1" applyFill="1" applyBorder="1" applyAlignment="1">
      <alignment horizontal="center" vertical="center" wrapText="1"/>
    </xf>
    <xf numFmtId="4" fontId="15" fillId="0" borderId="11" xfId="1" applyNumberFormat="1" applyFont="1" applyFill="1" applyBorder="1" applyAlignment="1">
      <alignment horizontal="right" vertical="center" wrapText="1"/>
    </xf>
    <xf numFmtId="188" fontId="15" fillId="0" borderId="4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88" fontId="14" fillId="0" borderId="10" xfId="1" applyNumberFormat="1" applyFont="1" applyFill="1" applyBorder="1" applyAlignment="1">
      <alignment horizontal="right" vertical="center" wrapText="1" readingOrder="1"/>
    </xf>
    <xf numFmtId="188" fontId="14" fillId="0" borderId="6" xfId="1" applyNumberFormat="1" applyFont="1" applyFill="1" applyBorder="1" applyAlignment="1">
      <alignment horizontal="right" vertical="center" wrapText="1" readingOrder="1"/>
    </xf>
    <xf numFmtId="188" fontId="14" fillId="0" borderId="11" xfId="1" applyNumberFormat="1" applyFont="1" applyFill="1" applyBorder="1" applyAlignment="1">
      <alignment horizontal="right" vertical="center" wrapText="1" readingOrder="1"/>
    </xf>
    <xf numFmtId="188" fontId="14" fillId="0" borderId="4" xfId="1" applyNumberFormat="1" applyFont="1" applyFill="1" applyBorder="1" applyAlignment="1">
      <alignment horizontal="right" vertical="center" wrapText="1" readingOrder="1"/>
    </xf>
    <xf numFmtId="2" fontId="14" fillId="0" borderId="6" xfId="1" applyNumberFormat="1" applyFont="1" applyFill="1" applyBorder="1" applyAlignment="1">
      <alignment horizontal="center" vertical="center"/>
    </xf>
    <xf numFmtId="2" fontId="14" fillId="0" borderId="20" xfId="1" applyNumberFormat="1" applyFont="1" applyFill="1" applyBorder="1" applyAlignment="1">
      <alignment horizontal="center" vertical="center"/>
    </xf>
    <xf numFmtId="2" fontId="14" fillId="0" borderId="3" xfId="1" applyNumberFormat="1" applyFont="1" applyFill="1" applyBorder="1" applyAlignment="1">
      <alignment horizontal="center" vertical="center"/>
    </xf>
    <xf numFmtId="188" fontId="14" fillId="0" borderId="10" xfId="1" applyNumberFormat="1" applyFont="1" applyFill="1" applyBorder="1" applyAlignment="1">
      <alignment horizontal="right" vertical="center"/>
    </xf>
    <xf numFmtId="2" fontId="14" fillId="0" borderId="11" xfId="1" applyNumberFormat="1" applyFont="1" applyFill="1" applyBorder="1" applyAlignment="1">
      <alignment horizontal="center" vertical="center"/>
    </xf>
    <xf numFmtId="188" fontId="14" fillId="0" borderId="4" xfId="1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8" fontId="15" fillId="0" borderId="32" xfId="1" applyNumberFormat="1" applyFont="1" applyBorder="1" applyAlignment="1">
      <alignment horizontal="right" vertical="center" wrapText="1"/>
    </xf>
    <xf numFmtId="188" fontId="15" fillId="0" borderId="6" xfId="1" applyNumberFormat="1" applyFont="1" applyFill="1" applyBorder="1" applyAlignment="1">
      <alignment horizontal="right" vertical="center" wrapText="1" readingOrder="1"/>
    </xf>
    <xf numFmtId="188" fontId="15" fillId="0" borderId="33" xfId="1" applyNumberFormat="1" applyFont="1" applyBorder="1" applyAlignment="1">
      <alignment horizontal="right" vertical="center" wrapText="1"/>
    </xf>
    <xf numFmtId="188" fontId="15" fillId="0" borderId="34" xfId="1" applyNumberFormat="1" applyFont="1" applyBorder="1" applyAlignment="1">
      <alignment horizontal="right" vertical="center" wrapText="1"/>
    </xf>
    <xf numFmtId="2" fontId="15" fillId="0" borderId="20" xfId="1" applyNumberFormat="1" applyFont="1" applyFill="1" applyBorder="1" applyAlignment="1">
      <alignment horizontal="center" vertical="center"/>
    </xf>
    <xf numFmtId="2" fontId="15" fillId="0" borderId="3" xfId="1" applyNumberFormat="1" applyFont="1" applyFill="1" applyBorder="1" applyAlignment="1">
      <alignment horizontal="center" vertical="center"/>
    </xf>
    <xf numFmtId="188" fontId="15" fillId="0" borderId="10" xfId="1" applyNumberFormat="1" applyFont="1" applyFill="1" applyBorder="1" applyAlignment="1">
      <alignment horizontal="right" vertical="center"/>
    </xf>
    <xf numFmtId="2" fontId="15" fillId="0" borderId="11" xfId="1" applyNumberFormat="1" applyFont="1" applyFill="1" applyBorder="1" applyAlignment="1">
      <alignment horizontal="center" vertical="center"/>
    </xf>
    <xf numFmtId="188" fontId="15" fillId="0" borderId="4" xfId="1" applyNumberFormat="1" applyFont="1" applyFill="1" applyBorder="1" applyAlignment="1">
      <alignment horizontal="right" vertical="center"/>
    </xf>
    <xf numFmtId="188" fontId="15" fillId="0" borderId="35" xfId="1" applyNumberFormat="1" applyFont="1" applyBorder="1" applyAlignment="1">
      <alignment horizontal="right" vertical="center" wrapText="1"/>
    </xf>
    <xf numFmtId="188" fontId="15" fillId="0" borderId="6" xfId="0" applyNumberFormat="1" applyFont="1" applyBorder="1" applyAlignment="1">
      <alignment horizontal="right" vertical="center" wrapText="1" readingOrder="1"/>
    </xf>
    <xf numFmtId="188" fontId="15" fillId="0" borderId="4" xfId="1" applyNumberFormat="1" applyFont="1" applyFill="1" applyBorder="1" applyAlignment="1">
      <alignment horizontal="center" vertical="center"/>
    </xf>
    <xf numFmtId="188" fontId="14" fillId="0" borderId="4" xfId="0" applyNumberFormat="1" applyFont="1" applyBorder="1" applyAlignment="1">
      <alignment horizontal="right" vertical="center" wrapText="1" readingOrder="1"/>
    </xf>
    <xf numFmtId="188" fontId="15" fillId="0" borderId="34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/>
    </xf>
    <xf numFmtId="188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188" fontId="5" fillId="0" borderId="20" xfId="1" applyNumberFormat="1" applyFont="1" applyFill="1" applyBorder="1" applyAlignment="1">
      <alignment horizontal="right" vertical="center"/>
    </xf>
    <xf numFmtId="188" fontId="5" fillId="0" borderId="18" xfId="1" applyNumberFormat="1" applyFont="1" applyFill="1" applyBorder="1" applyAlignment="1">
      <alignment horizontal="right" vertical="center"/>
    </xf>
    <xf numFmtId="188" fontId="5" fillId="0" borderId="21" xfId="1" applyNumberFormat="1" applyFont="1" applyFill="1" applyBorder="1" applyAlignment="1">
      <alignment horizontal="right" vertical="center"/>
    </xf>
    <xf numFmtId="4" fontId="5" fillId="0" borderId="20" xfId="1" applyNumberFormat="1" applyFont="1" applyFill="1" applyBorder="1" applyAlignment="1">
      <alignment horizontal="center" vertical="center"/>
    </xf>
    <xf numFmtId="4" fontId="5" fillId="0" borderId="22" xfId="1" applyNumberFormat="1" applyFont="1" applyFill="1" applyBorder="1" applyAlignment="1">
      <alignment horizontal="center" vertical="center"/>
    </xf>
    <xf numFmtId="2" fontId="5" fillId="0" borderId="18" xfId="1" applyNumberFormat="1" applyFont="1" applyFill="1" applyBorder="1" applyAlignment="1">
      <alignment horizontal="center" vertical="center"/>
    </xf>
    <xf numFmtId="187" fontId="4" fillId="0" borderId="20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7" fontId="4" fillId="0" borderId="0" xfId="1" applyFont="1" applyFill="1" applyAlignment="1">
      <alignment vertical="center"/>
    </xf>
    <xf numFmtId="2" fontId="5" fillId="0" borderId="21" xfId="1" applyNumberFormat="1" applyFont="1" applyFill="1" applyBorder="1" applyAlignment="1">
      <alignment horizontal="center" vertical="center"/>
    </xf>
    <xf numFmtId="4" fontId="5" fillId="0" borderId="18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187" fontId="5" fillId="0" borderId="0" xfId="1" applyFont="1" applyFill="1" applyAlignment="1">
      <alignment vertical="center"/>
    </xf>
    <xf numFmtId="0" fontId="4" fillId="0" borderId="22" xfId="0" applyFont="1" applyBorder="1" applyAlignment="1">
      <alignment horizontal="left" vertical="center"/>
    </xf>
    <xf numFmtId="188" fontId="4" fillId="0" borderId="20" xfId="1" applyNumberFormat="1" applyFont="1" applyFill="1" applyBorder="1" applyAlignment="1">
      <alignment horizontal="right" vertical="center"/>
    </xf>
    <xf numFmtId="188" fontId="4" fillId="0" borderId="18" xfId="1" applyNumberFormat="1" applyFont="1" applyFill="1" applyBorder="1" applyAlignment="1">
      <alignment horizontal="right" vertical="center"/>
    </xf>
    <xf numFmtId="188" fontId="4" fillId="0" borderId="21" xfId="1" applyNumberFormat="1" applyFont="1" applyFill="1" applyBorder="1" applyAlignment="1">
      <alignment horizontal="right" vertical="center"/>
    </xf>
    <xf numFmtId="4" fontId="4" fillId="0" borderId="20" xfId="1" applyNumberFormat="1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88" fontId="4" fillId="0" borderId="21" xfId="3" applyNumberFormat="1" applyFont="1" applyBorder="1" applyAlignment="1">
      <alignment vertical="center"/>
    </xf>
    <xf numFmtId="188" fontId="4" fillId="0" borderId="18" xfId="3" applyNumberFormat="1" applyFont="1" applyBorder="1" applyAlignment="1">
      <alignment vertical="center"/>
    </xf>
    <xf numFmtId="188" fontId="4" fillId="0" borderId="26" xfId="3" applyNumberFormat="1" applyFont="1" applyBorder="1" applyAlignment="1">
      <alignment vertical="center"/>
    </xf>
    <xf numFmtId="4" fontId="10" fillId="0" borderId="20" xfId="1" applyNumberFormat="1" applyFont="1" applyFill="1" applyBorder="1" applyAlignment="1">
      <alignment horizontal="center" vertical="center"/>
    </xf>
    <xf numFmtId="4" fontId="10" fillId="0" borderId="22" xfId="1" applyNumberFormat="1" applyFont="1" applyFill="1" applyBorder="1" applyAlignment="1">
      <alignment horizontal="center" vertical="center"/>
    </xf>
    <xf numFmtId="188" fontId="4" fillId="0" borderId="36" xfId="1" applyNumberFormat="1" applyFont="1" applyFill="1" applyBorder="1" applyAlignment="1">
      <alignment horizontal="right" vertical="center"/>
    </xf>
    <xf numFmtId="2" fontId="4" fillId="0" borderId="18" xfId="1" applyNumberFormat="1" applyFont="1" applyFill="1" applyBorder="1" applyAlignment="1">
      <alignment vertical="center"/>
    </xf>
    <xf numFmtId="188" fontId="4" fillId="0" borderId="0" xfId="1" applyNumberFormat="1" applyFont="1" applyFill="1" applyAlignment="1">
      <alignment vertical="center"/>
    </xf>
    <xf numFmtId="4" fontId="4" fillId="0" borderId="37" xfId="1" applyNumberFormat="1" applyFont="1" applyFill="1" applyBorder="1" applyAlignment="1">
      <alignment horizontal="center" vertical="center"/>
    </xf>
    <xf numFmtId="4" fontId="10" fillId="0" borderId="18" xfId="1" applyNumberFormat="1" applyFont="1" applyFill="1" applyBorder="1" applyAlignment="1">
      <alignment horizontal="center" vertical="center"/>
    </xf>
    <xf numFmtId="188" fontId="5" fillId="0" borderId="36" xfId="1" applyNumberFormat="1" applyFont="1" applyFill="1" applyBorder="1" applyAlignment="1">
      <alignment horizontal="right" vertical="center"/>
    </xf>
    <xf numFmtId="2" fontId="5" fillId="0" borderId="18" xfId="1" applyNumberFormat="1" applyFont="1" applyFill="1" applyBorder="1" applyAlignment="1">
      <alignment vertical="center"/>
    </xf>
    <xf numFmtId="2" fontId="4" fillId="0" borderId="18" xfId="1" applyNumberFormat="1" applyFont="1" applyFill="1" applyBorder="1" applyAlignment="1">
      <alignment horizontal="center" vertical="center"/>
    </xf>
    <xf numFmtId="188" fontId="5" fillId="0" borderId="19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188" fontId="5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188" fontId="6" fillId="0" borderId="21" xfId="1" applyNumberFormat="1" applyFont="1" applyFill="1" applyBorder="1" applyAlignment="1">
      <alignment horizontal="center" vertical="center" wrapText="1"/>
    </xf>
    <xf numFmtId="2" fontId="6" fillId="0" borderId="20" xfId="1" applyNumberFormat="1" applyFont="1" applyFill="1" applyBorder="1" applyAlignment="1">
      <alignment horizontal="center" vertical="center" wrapText="1"/>
    </xf>
    <xf numFmtId="188" fontId="6" fillId="0" borderId="20" xfId="1" applyNumberFormat="1" applyFont="1" applyFill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188" fontId="6" fillId="0" borderId="38" xfId="1" applyNumberFormat="1" applyFont="1" applyFill="1" applyBorder="1" applyAlignment="1">
      <alignment horizontal="center" vertical="center" wrapText="1"/>
    </xf>
    <xf numFmtId="188" fontId="6" fillId="0" borderId="38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39" xfId="0" applyFont="1" applyBorder="1" applyAlignment="1">
      <alignment horizontal="center" vertical="center"/>
    </xf>
    <xf numFmtId="188" fontId="19" fillId="0" borderId="6" xfId="0" applyNumberFormat="1" applyFont="1" applyBorder="1" applyAlignment="1">
      <alignment horizontal="right" vertical="center"/>
    </xf>
    <xf numFmtId="188" fontId="19" fillId="0" borderId="6" xfId="3" applyNumberFormat="1" applyFont="1" applyBorder="1" applyAlignment="1">
      <alignment horizontal="center" vertical="center"/>
    </xf>
    <xf numFmtId="187" fontId="4" fillId="0" borderId="5" xfId="1" applyFont="1" applyFill="1" applyBorder="1" applyAlignment="1">
      <alignment horizontal="center" vertical="center"/>
    </xf>
    <xf numFmtId="188" fontId="4" fillId="0" borderId="5" xfId="1" applyNumberFormat="1" applyFont="1" applyFill="1" applyBorder="1" applyAlignment="1">
      <alignment horizontal="right" vertical="center"/>
    </xf>
    <xf numFmtId="188" fontId="19" fillId="0" borderId="5" xfId="3" applyNumberFormat="1" applyFont="1" applyBorder="1" applyAlignment="1">
      <alignment horizontal="center" vertical="center"/>
    </xf>
    <xf numFmtId="188" fontId="4" fillId="0" borderId="5" xfId="0" applyNumberFormat="1" applyFont="1" applyBorder="1" applyAlignment="1">
      <alignment horizontal="center" vertical="center"/>
    </xf>
    <xf numFmtId="188" fontId="4" fillId="0" borderId="38" xfId="0" applyNumberFormat="1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88" fontId="19" fillId="5" borderId="5" xfId="3" applyNumberFormat="1" applyFont="1" applyFill="1" applyBorder="1" applyAlignment="1">
      <alignment horizontal="center" vertical="center"/>
    </xf>
    <xf numFmtId="187" fontId="4" fillId="0" borderId="0" xfId="1" applyFont="1" applyFill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7" fontId="4" fillId="0" borderId="0" xfId="1" applyFont="1" applyFill="1" applyBorder="1" applyAlignment="1">
      <alignment vertical="center"/>
    </xf>
    <xf numFmtId="188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188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88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88" fontId="21" fillId="0" borderId="40" xfId="0" applyNumberFormat="1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188" fontId="21" fillId="0" borderId="4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88" fontId="2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188" fontId="21" fillId="0" borderId="43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right" vertical="center"/>
    </xf>
    <xf numFmtId="0" fontId="20" fillId="0" borderId="42" xfId="0" applyFont="1" applyBorder="1" applyAlignment="1">
      <alignment vertical="center" wrapText="1"/>
    </xf>
    <xf numFmtId="187" fontId="21" fillId="0" borderId="6" xfId="1" applyFont="1" applyFill="1" applyBorder="1" applyAlignment="1">
      <alignment vertical="center" readingOrder="1"/>
    </xf>
    <xf numFmtId="2" fontId="21" fillId="0" borderId="43" xfId="1" applyNumberFormat="1" applyFont="1" applyBorder="1" applyAlignment="1">
      <alignment horizontal="center" vertical="center"/>
    </xf>
    <xf numFmtId="2" fontId="21" fillId="3" borderId="6" xfId="0" applyNumberFormat="1" applyFont="1" applyFill="1" applyBorder="1" applyAlignment="1">
      <alignment horizontal="center" vertical="center"/>
    </xf>
    <xf numFmtId="187" fontId="21" fillId="0" borderId="43" xfId="0" applyNumberFormat="1" applyFont="1" applyBorder="1" applyAlignment="1">
      <alignment horizontal="center" vertical="center" wrapText="1"/>
    </xf>
    <xf numFmtId="187" fontId="20" fillId="0" borderId="43" xfId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right" vertical="center"/>
    </xf>
    <xf numFmtId="187" fontId="21" fillId="0" borderId="43" xfId="1" applyFont="1" applyBorder="1" applyAlignment="1">
      <alignment horizontal="center" vertical="center" wrapText="1"/>
    </xf>
    <xf numFmtId="187" fontId="21" fillId="0" borderId="0" xfId="1" applyFont="1" applyFill="1" applyAlignment="1">
      <alignment vertical="center"/>
    </xf>
    <xf numFmtId="187" fontId="21" fillId="0" borderId="4" xfId="1" applyFont="1" applyFill="1" applyBorder="1" applyAlignment="1">
      <alignment vertical="center" readingOrder="1"/>
    </xf>
    <xf numFmtId="187" fontId="21" fillId="0" borderId="0" xfId="1" applyFont="1" applyFill="1" applyBorder="1" applyAlignment="1">
      <alignment vertical="center" readingOrder="1"/>
    </xf>
    <xf numFmtId="188" fontId="21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188" fontId="21" fillId="0" borderId="0" xfId="0" applyNumberFormat="1" applyFont="1" applyAlignment="1">
      <alignment horizontal="right" vertical="center"/>
    </xf>
    <xf numFmtId="188" fontId="21" fillId="0" borderId="0" xfId="1" applyNumberFormat="1" applyFont="1" applyFill="1" applyBorder="1" applyAlignment="1">
      <alignment horizontal="right" vertical="center"/>
    </xf>
    <xf numFmtId="187" fontId="21" fillId="0" borderId="0" xfId="1" applyFont="1" applyFill="1" applyBorder="1" applyAlignment="1">
      <alignment horizontal="right" vertical="center"/>
    </xf>
    <xf numFmtId="187" fontId="21" fillId="0" borderId="0" xfId="1" applyFont="1" applyFill="1" applyBorder="1" applyAlignment="1">
      <alignment horizontal="center" vertical="center"/>
    </xf>
    <xf numFmtId="0" fontId="22" fillId="0" borderId="42" xfId="0" applyFont="1" applyBorder="1" applyAlignment="1">
      <alignment vertical="center" wrapText="1"/>
    </xf>
    <xf numFmtId="188" fontId="22" fillId="0" borderId="43" xfId="1" applyNumberFormat="1" applyFont="1" applyBorder="1" applyAlignment="1">
      <alignment horizontal="right" vertical="center"/>
    </xf>
    <xf numFmtId="188" fontId="22" fillId="0" borderId="43" xfId="0" applyNumberFormat="1" applyFont="1" applyBorder="1" applyAlignment="1">
      <alignment horizontal="right" vertical="center"/>
    </xf>
    <xf numFmtId="4" fontId="22" fillId="0" borderId="43" xfId="0" applyNumberFormat="1" applyFont="1" applyBorder="1" applyAlignment="1">
      <alignment horizontal="center" vertical="center" wrapText="1"/>
    </xf>
    <xf numFmtId="0" fontId="21" fillId="0" borderId="42" xfId="0" applyFont="1" applyBorder="1" applyAlignment="1">
      <alignment vertical="center" wrapText="1"/>
    </xf>
    <xf numFmtId="188" fontId="21" fillId="0" borderId="43" xfId="1" applyNumberFormat="1" applyFont="1" applyBorder="1" applyAlignment="1">
      <alignment horizontal="right" vertical="center"/>
    </xf>
    <xf numFmtId="4" fontId="21" fillId="0" borderId="43" xfId="0" applyNumberFormat="1" applyFont="1" applyBorder="1" applyAlignment="1">
      <alignment horizontal="center" vertical="center" wrapText="1"/>
    </xf>
    <xf numFmtId="188" fontId="21" fillId="0" borderId="43" xfId="0" applyNumberFormat="1" applyFont="1" applyBorder="1" applyAlignment="1">
      <alignment horizontal="right" vertical="center"/>
    </xf>
    <xf numFmtId="2" fontId="21" fillId="0" borderId="0" xfId="0" applyNumberFormat="1" applyFont="1" applyAlignment="1">
      <alignment horizontal="center" vertical="center"/>
    </xf>
    <xf numFmtId="4" fontId="20" fillId="0" borderId="42" xfId="0" applyNumberFormat="1" applyFont="1" applyBorder="1" applyAlignment="1">
      <alignment horizontal="center" vertical="center" wrapText="1"/>
    </xf>
    <xf numFmtId="2" fontId="21" fillId="0" borderId="43" xfId="0" applyNumberFormat="1" applyFont="1" applyBorder="1" applyAlignment="1">
      <alignment horizontal="center" vertical="center" wrapText="1"/>
    </xf>
    <xf numFmtId="188" fontId="21" fillId="0" borderId="6" xfId="1" applyNumberFormat="1" applyFont="1" applyFill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2" fontId="22" fillId="6" borderId="44" xfId="0" applyNumberFormat="1" applyFont="1" applyFill="1" applyBorder="1" applyAlignment="1">
      <alignment horizontal="left" vertical="center"/>
    </xf>
    <xf numFmtId="0" fontId="22" fillId="6" borderId="45" xfId="0" applyFont="1" applyFill="1" applyBorder="1" applyAlignment="1">
      <alignment vertical="center"/>
    </xf>
    <xf numFmtId="0" fontId="23" fillId="6" borderId="45" xfId="0" applyFont="1" applyFill="1" applyBorder="1" applyAlignment="1">
      <alignment vertical="center"/>
    </xf>
    <xf numFmtId="188" fontId="21" fillId="6" borderId="46" xfId="0" applyNumberFormat="1" applyFont="1" applyFill="1" applyBorder="1" applyAlignment="1">
      <alignment horizontal="center" vertical="center"/>
    </xf>
    <xf numFmtId="188" fontId="21" fillId="0" borderId="6" xfId="1" applyNumberFormat="1" applyFont="1" applyFill="1" applyBorder="1" applyAlignment="1">
      <alignment horizontal="right" vertical="center"/>
    </xf>
    <xf numFmtId="188" fontId="22" fillId="0" borderId="6" xfId="0" applyNumberFormat="1" applyFont="1" applyBorder="1" applyAlignment="1">
      <alignment horizontal="center" vertical="center" wrapText="1"/>
    </xf>
    <xf numFmtId="188" fontId="21" fillId="0" borderId="6" xfId="0" applyNumberFormat="1" applyFont="1" applyBorder="1" applyAlignment="1">
      <alignment horizontal="center" vertical="center" wrapText="1"/>
    </xf>
    <xf numFmtId="2" fontId="21" fillId="6" borderId="47" xfId="0" applyNumberFormat="1" applyFont="1" applyFill="1" applyBorder="1" applyAlignment="1">
      <alignment horizontal="left" vertical="center"/>
    </xf>
    <xf numFmtId="0" fontId="21" fillId="6" borderId="47" xfId="0" applyFont="1" applyFill="1" applyBorder="1" applyAlignment="1">
      <alignment vertical="center"/>
    </xf>
    <xf numFmtId="0" fontId="21" fillId="6" borderId="4" xfId="0" applyFont="1" applyFill="1" applyBorder="1" applyAlignment="1">
      <alignment vertical="center"/>
    </xf>
    <xf numFmtId="188" fontId="21" fillId="6" borderId="3" xfId="1" applyNumberFormat="1" applyFont="1" applyFill="1" applyBorder="1" applyAlignment="1">
      <alignment vertical="center"/>
    </xf>
    <xf numFmtId="187" fontId="21" fillId="0" borderId="6" xfId="1" applyFont="1" applyFill="1" applyBorder="1" applyAlignment="1">
      <alignment horizontal="right" vertical="center"/>
    </xf>
    <xf numFmtId="188" fontId="22" fillId="0" borderId="6" xfId="1" applyNumberFormat="1" applyFont="1" applyFill="1" applyBorder="1" applyAlignment="1">
      <alignment horizontal="right" vertical="center"/>
    </xf>
    <xf numFmtId="188" fontId="22" fillId="6" borderId="6" xfId="1" applyNumberFormat="1" applyFont="1" applyFill="1" applyBorder="1" applyAlignment="1">
      <alignment horizontal="right" vertical="center"/>
    </xf>
    <xf numFmtId="188" fontId="21" fillId="6" borderId="6" xfId="1" applyNumberFormat="1" applyFont="1" applyFill="1" applyBorder="1" applyAlignment="1">
      <alignment horizontal="center" vertical="center"/>
    </xf>
    <xf numFmtId="188" fontId="21" fillId="0" borderId="0" xfId="1" applyNumberFormat="1" applyFont="1" applyFill="1" applyAlignment="1">
      <alignment horizontal="right" vertical="center"/>
    </xf>
    <xf numFmtId="187" fontId="21" fillId="0" borderId="0" xfId="1" applyFont="1" applyFill="1" applyAlignment="1">
      <alignment horizontal="right" vertical="center"/>
    </xf>
    <xf numFmtId="2" fontId="21" fillId="6" borderId="1" xfId="0" applyNumberFormat="1" applyFont="1" applyFill="1" applyBorder="1" applyAlignment="1">
      <alignment horizontal="left" vertical="center"/>
    </xf>
    <xf numFmtId="0" fontId="21" fillId="6" borderId="1" xfId="0" applyFont="1" applyFill="1" applyBorder="1" applyAlignment="1">
      <alignment vertical="center"/>
    </xf>
    <xf numFmtId="0" fontId="21" fillId="6" borderId="48" xfId="0" applyFont="1" applyFill="1" applyBorder="1" applyAlignment="1">
      <alignment vertical="center"/>
    </xf>
    <xf numFmtId="188" fontId="21" fillId="6" borderId="49" xfId="1" applyNumberFormat="1" applyFont="1" applyFill="1" applyBorder="1" applyAlignment="1">
      <alignment vertical="center"/>
    </xf>
    <xf numFmtId="2" fontId="21" fillId="6" borderId="47" xfId="0" applyNumberFormat="1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vertical="center"/>
    </xf>
    <xf numFmtId="188" fontId="22" fillId="6" borderId="3" xfId="1" applyNumberFormat="1" applyFont="1" applyFill="1" applyBorder="1" applyAlignment="1">
      <alignment vertical="center"/>
    </xf>
    <xf numFmtId="9" fontId="21" fillId="0" borderId="0" xfId="2" applyFont="1" applyFill="1" applyAlignment="1">
      <alignment vertical="center"/>
    </xf>
    <xf numFmtId="2" fontId="21" fillId="0" borderId="47" xfId="0" applyNumberFormat="1" applyFont="1" applyBorder="1" applyAlignment="1">
      <alignment horizontal="left" vertical="center"/>
    </xf>
    <xf numFmtId="0" fontId="21" fillId="0" borderId="47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88" fontId="21" fillId="0" borderId="3" xfId="1" applyNumberFormat="1" applyFont="1" applyFill="1" applyBorder="1" applyAlignment="1">
      <alignment vertical="center"/>
    </xf>
    <xf numFmtId="2" fontId="21" fillId="0" borderId="0" xfId="0" applyNumberFormat="1" applyFont="1" applyAlignment="1">
      <alignment horizontal="left" vertical="center"/>
    </xf>
    <xf numFmtId="188" fontId="21" fillId="0" borderId="0" xfId="1" applyNumberFormat="1" applyFont="1" applyFill="1" applyBorder="1" applyAlignment="1">
      <alignment vertical="center"/>
    </xf>
    <xf numFmtId="2" fontId="24" fillId="0" borderId="0" xfId="0" applyNumberFormat="1" applyFont="1" applyAlignment="1">
      <alignment horizontal="right" vertical="center"/>
    </xf>
    <xf numFmtId="0" fontId="25" fillId="0" borderId="4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188" fontId="25" fillId="0" borderId="4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42" xfId="0" applyFont="1" applyBorder="1" applyAlignment="1">
      <alignment vertical="center" wrapText="1"/>
    </xf>
    <xf numFmtId="2" fontId="21" fillId="0" borderId="43" xfId="1" applyNumberFormat="1" applyFont="1" applyBorder="1" applyAlignment="1">
      <alignment horizontal="center" vertical="center" wrapText="1"/>
    </xf>
    <xf numFmtId="187" fontId="26" fillId="0" borderId="43" xfId="1" applyFont="1" applyBorder="1" applyAlignment="1">
      <alignment horizontal="right" vertical="center" wrapText="1"/>
    </xf>
    <xf numFmtId="187" fontId="21" fillId="0" borderId="43" xfId="1" applyFont="1" applyBorder="1" applyAlignment="1">
      <alignment horizontal="right" vertical="center" wrapText="1"/>
    </xf>
    <xf numFmtId="187" fontId="25" fillId="0" borderId="43" xfId="1" applyFont="1" applyBorder="1" applyAlignment="1">
      <alignment horizontal="center" vertical="center" wrapText="1"/>
    </xf>
    <xf numFmtId="188" fontId="21" fillId="0" borderId="43" xfId="0" applyNumberFormat="1" applyFont="1" applyBorder="1" applyAlignment="1">
      <alignment horizontal="right" vertical="center" wrapText="1"/>
    </xf>
    <xf numFmtId="187" fontId="26" fillId="0" borderId="43" xfId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188" fontId="22" fillId="0" borderId="6" xfId="0" applyNumberFormat="1" applyFont="1" applyBorder="1" applyAlignment="1">
      <alignment horizontal="right" vertical="center" wrapText="1"/>
    </xf>
    <xf numFmtId="187" fontId="22" fillId="0" borderId="6" xfId="1" applyFont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88" fontId="22" fillId="0" borderId="0" xfId="0" applyNumberFormat="1" applyFont="1" applyAlignment="1">
      <alignment vertical="center"/>
    </xf>
    <xf numFmtId="188" fontId="22" fillId="0" borderId="0" xfId="0" applyNumberFormat="1" applyFont="1" applyAlignment="1">
      <alignment horizontal="right" vertical="center"/>
    </xf>
    <xf numFmtId="0" fontId="25" fillId="0" borderId="6" xfId="0" applyFont="1" applyBorder="1" applyAlignment="1">
      <alignment horizontal="left" vertical="center" wrapText="1"/>
    </xf>
    <xf numFmtId="188" fontId="21" fillId="0" borderId="6" xfId="0" applyNumberFormat="1" applyFont="1" applyBorder="1" applyAlignment="1">
      <alignment horizontal="right" vertical="center" wrapText="1"/>
    </xf>
    <xf numFmtId="187" fontId="21" fillId="0" borderId="6" xfId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/>
    </xf>
    <xf numFmtId="0" fontId="25" fillId="0" borderId="6" xfId="0" applyFont="1" applyBorder="1" applyAlignment="1">
      <alignment horizontal="left" vertical="center"/>
    </xf>
    <xf numFmtId="0" fontId="22" fillId="7" borderId="0" xfId="0" applyFont="1" applyFill="1" applyAlignment="1">
      <alignment vertical="center"/>
    </xf>
    <xf numFmtId="188" fontId="21" fillId="0" borderId="51" xfId="0" applyNumberFormat="1" applyFont="1" applyBorder="1" applyAlignment="1">
      <alignment horizontal="center" vertical="center" wrapText="1"/>
    </xf>
    <xf numFmtId="188" fontId="21" fillId="0" borderId="52" xfId="0" applyNumberFormat="1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3" xfId="0" applyFont="1" applyBorder="1" applyAlignment="1">
      <alignment vertical="center" wrapText="1"/>
    </xf>
    <xf numFmtId="188" fontId="21" fillId="0" borderId="43" xfId="1" applyNumberFormat="1" applyFont="1" applyBorder="1" applyAlignment="1">
      <alignment horizontal="right" vertical="center" wrapText="1"/>
    </xf>
    <xf numFmtId="187" fontId="21" fillId="0" borderId="43" xfId="1" applyFont="1" applyBorder="1" applyAlignment="1">
      <alignment horizontal="center" vertical="center"/>
    </xf>
    <xf numFmtId="2" fontId="20" fillId="0" borderId="43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/>
    </xf>
    <xf numFmtId="4" fontId="22" fillId="0" borderId="6" xfId="0" applyNumberFormat="1" applyFont="1" applyBorder="1" applyAlignment="1">
      <alignment horizontal="right" vertical="center" wrapText="1"/>
    </xf>
    <xf numFmtId="4" fontId="28" fillId="0" borderId="6" xfId="0" applyNumberFormat="1" applyFont="1" applyBorder="1" applyAlignment="1">
      <alignment horizontal="right" vertical="center" wrapText="1"/>
    </xf>
    <xf numFmtId="0" fontId="21" fillId="0" borderId="3" xfId="0" applyFont="1" applyBorder="1" applyAlignment="1">
      <alignment horizontal="left" vertical="center"/>
    </xf>
    <xf numFmtId="4" fontId="21" fillId="0" borderId="6" xfId="0" applyNumberFormat="1" applyFont="1" applyBorder="1" applyAlignment="1">
      <alignment horizontal="right" vertical="center" wrapText="1"/>
    </xf>
    <xf numFmtId="4" fontId="20" fillId="0" borderId="6" xfId="0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21" fillId="0" borderId="53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42" xfId="0" applyFont="1" applyBorder="1" applyAlignment="1">
      <alignment vertical="center" wrapText="1"/>
    </xf>
    <xf numFmtId="4" fontId="21" fillId="0" borderId="43" xfId="0" applyNumberFormat="1" applyFont="1" applyBorder="1" applyAlignment="1">
      <alignment horizontal="right" vertical="center" wrapText="1"/>
    </xf>
    <xf numFmtId="4" fontId="29" fillId="0" borderId="43" xfId="0" applyNumberFormat="1" applyFont="1" applyBorder="1" applyAlignment="1">
      <alignment horizontal="right" vertical="center" wrapText="1"/>
    </xf>
    <xf numFmtId="187" fontId="21" fillId="0" borderId="43" xfId="0" applyNumberFormat="1" applyFont="1" applyBorder="1" applyAlignment="1">
      <alignment horizontal="right" vertical="center" wrapText="1"/>
    </xf>
    <xf numFmtId="0" fontId="30" fillId="8" borderId="55" xfId="0" applyFont="1" applyFill="1" applyBorder="1" applyAlignment="1">
      <alignment horizontal="center" vertical="center" wrapText="1" readingOrder="1"/>
    </xf>
    <xf numFmtId="0" fontId="22" fillId="8" borderId="55" xfId="0" applyFont="1" applyFill="1" applyBorder="1" applyAlignment="1">
      <alignment horizontal="center" vertical="center" wrapText="1" readingOrder="1"/>
    </xf>
    <xf numFmtId="0" fontId="30" fillId="8" borderId="56" xfId="0" applyFont="1" applyFill="1" applyBorder="1" applyAlignment="1">
      <alignment horizontal="center" vertical="center" wrapText="1" readingOrder="1"/>
    </xf>
    <xf numFmtId="0" fontId="22" fillId="8" borderId="56" xfId="0" applyFont="1" applyFill="1" applyBorder="1" applyAlignment="1">
      <alignment horizontal="center" vertical="center" wrapText="1" readingOrder="1"/>
    </xf>
    <xf numFmtId="0" fontId="31" fillId="9" borderId="57" xfId="0" applyFont="1" applyFill="1" applyBorder="1" applyAlignment="1">
      <alignment horizontal="left" vertical="center" readingOrder="1"/>
    </xf>
    <xf numFmtId="188" fontId="22" fillId="9" borderId="58" xfId="0" applyNumberFormat="1" applyFont="1" applyFill="1" applyBorder="1" applyAlignment="1">
      <alignment horizontal="left" vertical="center" wrapText="1" readingOrder="1"/>
    </xf>
    <xf numFmtId="0" fontId="22" fillId="9" borderId="58" xfId="0" applyFont="1" applyFill="1" applyBorder="1" applyAlignment="1">
      <alignment horizontal="left" vertical="center" wrapText="1" readingOrder="1"/>
    </xf>
    <xf numFmtId="0" fontId="31" fillId="9" borderId="59" xfId="0" applyFont="1" applyFill="1" applyBorder="1" applyAlignment="1">
      <alignment horizontal="left" vertical="center" wrapText="1" readingOrder="1"/>
    </xf>
    <xf numFmtId="0" fontId="21" fillId="0" borderId="0" xfId="0" applyFont="1" applyAlignment="1">
      <alignment horizontal="center" vertical="center"/>
    </xf>
    <xf numFmtId="188" fontId="21" fillId="0" borderId="0" xfId="0" applyNumberFormat="1" applyFont="1" applyAlignment="1">
      <alignment horizontal="center" vertical="center"/>
    </xf>
    <xf numFmtId="0" fontId="31" fillId="10" borderId="60" xfId="0" applyFont="1" applyFill="1" applyBorder="1" applyAlignment="1">
      <alignment horizontal="center" vertical="center" wrapText="1" readingOrder="1"/>
    </xf>
    <xf numFmtId="188" fontId="22" fillId="10" borderId="60" xfId="0" applyNumberFormat="1" applyFont="1" applyFill="1" applyBorder="1" applyAlignment="1">
      <alignment horizontal="center" vertical="center" wrapText="1" readingOrder="1"/>
    </xf>
    <xf numFmtId="0" fontId="22" fillId="10" borderId="60" xfId="0" applyFont="1" applyFill="1" applyBorder="1" applyAlignment="1">
      <alignment horizontal="center" vertical="center" wrapText="1" readingOrder="1"/>
    </xf>
    <xf numFmtId="188" fontId="22" fillId="10" borderId="60" xfId="0" applyNumberFormat="1" applyFont="1" applyFill="1" applyBorder="1" applyAlignment="1">
      <alignment horizontal="right" vertical="center" wrapText="1" readingOrder="1"/>
    </xf>
    <xf numFmtId="2" fontId="22" fillId="10" borderId="60" xfId="1" applyNumberFormat="1" applyFont="1" applyFill="1" applyBorder="1" applyAlignment="1">
      <alignment horizontal="center" vertical="center" wrapText="1" readingOrder="1"/>
    </xf>
    <xf numFmtId="187" fontId="22" fillId="10" borderId="60" xfId="1" applyFont="1" applyFill="1" applyBorder="1" applyAlignment="1">
      <alignment horizontal="right" vertical="center" wrapText="1" readingOrder="1"/>
    </xf>
    <xf numFmtId="2" fontId="31" fillId="10" borderId="60" xfId="1" applyNumberFormat="1" applyFont="1" applyFill="1" applyBorder="1" applyAlignment="1">
      <alignment horizontal="center" vertical="center" wrapText="1" readingOrder="1"/>
    </xf>
    <xf numFmtId="188" fontId="21" fillId="0" borderId="0" xfId="1" applyNumberFormat="1" applyFont="1" applyFill="1" applyAlignment="1">
      <alignment horizontal="center" vertical="center"/>
    </xf>
    <xf numFmtId="0" fontId="31" fillId="9" borderId="60" xfId="0" applyFont="1" applyFill="1" applyBorder="1" applyAlignment="1">
      <alignment horizontal="center" vertical="center" wrapText="1" readingOrder="1"/>
    </xf>
    <xf numFmtId="0" fontId="22" fillId="9" borderId="60" xfId="0" applyFont="1" applyFill="1" applyBorder="1" applyAlignment="1">
      <alignment horizontal="center" vertical="center" wrapText="1" readingOrder="1"/>
    </xf>
    <xf numFmtId="2" fontId="22" fillId="9" borderId="60" xfId="1" applyNumberFormat="1" applyFont="1" applyFill="1" applyBorder="1" applyAlignment="1">
      <alignment horizontal="center" vertical="center" wrapText="1" readingOrder="1"/>
    </xf>
    <xf numFmtId="0" fontId="31" fillId="9" borderId="61" xfId="0" applyFont="1" applyFill="1" applyBorder="1" applyAlignment="1">
      <alignment horizontal="left" vertical="center" wrapText="1" readingOrder="1"/>
    </xf>
    <xf numFmtId="188" fontId="22" fillId="9" borderId="62" xfId="0" applyNumberFormat="1" applyFont="1" applyFill="1" applyBorder="1" applyAlignment="1">
      <alignment horizontal="left" vertical="center" wrapText="1" readingOrder="1"/>
    </xf>
    <xf numFmtId="0" fontId="22" fillId="9" borderId="62" xfId="0" applyFont="1" applyFill="1" applyBorder="1" applyAlignment="1">
      <alignment horizontal="left" vertical="center" wrapText="1" readingOrder="1"/>
    </xf>
    <xf numFmtId="0" fontId="31" fillId="9" borderId="63" xfId="0" applyFont="1" applyFill="1" applyBorder="1" applyAlignment="1">
      <alignment horizontal="left" vertical="center" wrapText="1" readingOrder="1"/>
    </xf>
    <xf numFmtId="0" fontId="31" fillId="10" borderId="60" xfId="0" applyFont="1" applyFill="1" applyBorder="1" applyAlignment="1">
      <alignment horizontal="left" vertical="center" wrapText="1" readingOrder="1"/>
    </xf>
    <xf numFmtId="0" fontId="22" fillId="10" borderId="60" xfId="0" applyFont="1" applyFill="1" applyBorder="1" applyAlignment="1">
      <alignment horizontal="right" vertical="center" wrapText="1" readingOrder="1"/>
    </xf>
    <xf numFmtId="2" fontId="22" fillId="10" borderId="60" xfId="0" applyNumberFormat="1" applyFont="1" applyFill="1" applyBorder="1" applyAlignment="1">
      <alignment horizontal="center" vertical="center" wrapText="1" readingOrder="1"/>
    </xf>
    <xf numFmtId="2" fontId="31" fillId="10" borderId="60" xfId="0" applyNumberFormat="1" applyFont="1" applyFill="1" applyBorder="1" applyAlignment="1">
      <alignment horizontal="center" vertical="center" wrapText="1" readingOrder="1"/>
    </xf>
    <xf numFmtId="0" fontId="30" fillId="8" borderId="61" xfId="0" applyFont="1" applyFill="1" applyBorder="1" applyAlignment="1">
      <alignment horizontal="left" vertical="center" readingOrder="1"/>
    </xf>
    <xf numFmtId="188" fontId="22" fillId="8" borderId="62" xfId="0" applyNumberFormat="1" applyFont="1" applyFill="1" applyBorder="1" applyAlignment="1">
      <alignment horizontal="left" vertical="center" wrapText="1" readingOrder="1"/>
    </xf>
    <xf numFmtId="0" fontId="22" fillId="8" borderId="62" xfId="0" applyFont="1" applyFill="1" applyBorder="1" applyAlignment="1">
      <alignment horizontal="left" vertical="center" wrapText="1" readingOrder="1"/>
    </xf>
    <xf numFmtId="0" fontId="30" fillId="8" borderId="63" xfId="0" applyFont="1" applyFill="1" applyBorder="1" applyAlignment="1">
      <alignment horizontal="left" vertical="center" wrapText="1" readingOrder="1"/>
    </xf>
    <xf numFmtId="0" fontId="31" fillId="11" borderId="60" xfId="0" applyFont="1" applyFill="1" applyBorder="1" applyAlignment="1">
      <alignment horizontal="left" vertical="center" wrapText="1" readingOrder="1"/>
    </xf>
    <xf numFmtId="188" fontId="22" fillId="11" borderId="60" xfId="0" applyNumberFormat="1" applyFont="1" applyFill="1" applyBorder="1" applyAlignment="1">
      <alignment horizontal="right" vertical="center" readingOrder="1"/>
    </xf>
    <xf numFmtId="2" fontId="22" fillId="11" borderId="60" xfId="1" applyNumberFormat="1" applyFont="1" applyFill="1" applyBorder="1" applyAlignment="1">
      <alignment horizontal="center" vertical="center" readingOrder="1"/>
    </xf>
    <xf numFmtId="2" fontId="31" fillId="11" borderId="60" xfId="1" applyNumberFormat="1" applyFont="1" applyFill="1" applyBorder="1" applyAlignment="1">
      <alignment horizontal="center" vertical="center" wrapText="1" readingOrder="1"/>
    </xf>
    <xf numFmtId="0" fontId="31" fillId="11" borderId="60" xfId="0" applyFont="1" applyFill="1" applyBorder="1" applyAlignment="1">
      <alignment horizontal="left" vertical="center" readingOrder="1"/>
    </xf>
    <xf numFmtId="2" fontId="31" fillId="11" borderId="60" xfId="1" applyNumberFormat="1" applyFont="1" applyFill="1" applyBorder="1" applyAlignment="1">
      <alignment horizontal="center" vertical="center" readingOrder="1"/>
    </xf>
    <xf numFmtId="188" fontId="22" fillId="11" borderId="60" xfId="0" applyNumberFormat="1" applyFont="1" applyFill="1" applyBorder="1" applyAlignment="1">
      <alignment horizontal="right" vertical="center" wrapText="1" readingOrder="1"/>
    </xf>
    <xf numFmtId="15" fontId="32" fillId="0" borderId="0" xfId="0" applyNumberFormat="1" applyFont="1" applyAlignment="1">
      <alignment horizontal="left" vertical="center" indent="1"/>
    </xf>
    <xf numFmtId="188" fontId="0" fillId="0" borderId="0" xfId="0" applyNumberFormat="1"/>
    <xf numFmtId="0" fontId="2" fillId="0" borderId="6" xfId="0" applyFont="1" applyBorder="1"/>
    <xf numFmtId="0" fontId="33" fillId="0" borderId="6" xfId="0" applyFont="1" applyBorder="1"/>
    <xf numFmtId="187" fontId="34" fillId="0" borderId="6" xfId="1" applyFont="1" applyFill="1" applyBorder="1" applyAlignment="1">
      <alignment horizontal="right" vertical="center" readingOrder="1"/>
    </xf>
    <xf numFmtId="187" fontId="0" fillId="0" borderId="0" xfId="1" applyFont="1"/>
    <xf numFmtId="10" fontId="35" fillId="0" borderId="6" xfId="2" applyNumberFormat="1" applyFont="1" applyFill="1" applyBorder="1" applyAlignment="1">
      <alignment horizontal="right" vertical="center"/>
    </xf>
    <xf numFmtId="10" fontId="35" fillId="0" borderId="6" xfId="0" applyNumberFormat="1" applyFont="1" applyBorder="1"/>
    <xf numFmtId="0" fontId="33" fillId="0" borderId="0" xfId="0" applyFont="1"/>
    <xf numFmtId="0" fontId="35" fillId="0" borderId="0" xfId="0" applyFont="1"/>
    <xf numFmtId="10" fontId="35" fillId="0" borderId="0" xfId="0" applyNumberFormat="1" applyFont="1"/>
    <xf numFmtId="0" fontId="13" fillId="0" borderId="0" xfId="0" applyFont="1"/>
    <xf numFmtId="10" fontId="13" fillId="0" borderId="0" xfId="0" applyNumberFormat="1" applyFont="1"/>
    <xf numFmtId="15" fontId="32" fillId="12" borderId="0" xfId="0" applyNumberFormat="1" applyFont="1" applyFill="1" applyAlignment="1">
      <alignment horizontal="left" vertical="center" indent="1"/>
    </xf>
    <xf numFmtId="0" fontId="0" fillId="0" borderId="6" xfId="0" applyBorder="1"/>
    <xf numFmtId="188" fontId="13" fillId="0" borderId="6" xfId="1" applyNumberFormat="1" applyFont="1" applyBorder="1"/>
    <xf numFmtId="0" fontId="0" fillId="12" borderId="6" xfId="0" applyFill="1" applyBorder="1"/>
    <xf numFmtId="10" fontId="4" fillId="0" borderId="20" xfId="2" applyNumberFormat="1" applyFont="1" applyFill="1" applyBorder="1" applyAlignment="1">
      <alignment horizontal="right" vertical="center"/>
    </xf>
    <xf numFmtId="10" fontId="13" fillId="0" borderId="6" xfId="0" applyNumberFormat="1" applyFont="1" applyBorder="1"/>
    <xf numFmtId="10" fontId="0" fillId="0" borderId="0" xfId="0" applyNumberFormat="1"/>
    <xf numFmtId="187" fontId="0" fillId="0" borderId="0" xfId="0" applyNumberFormat="1"/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188" fontId="36" fillId="0" borderId="6" xfId="1" applyNumberFormat="1" applyFont="1" applyFill="1" applyBorder="1" applyAlignment="1">
      <alignment horizontal="right" vertical="center"/>
    </xf>
    <xf numFmtId="0" fontId="2" fillId="0" borderId="0" xfId="0" applyFont="1"/>
    <xf numFmtId="10" fontId="33" fillId="0" borderId="0" xfId="2" applyNumberFormat="1" applyFont="1"/>
    <xf numFmtId="4" fontId="0" fillId="0" borderId="0" xfId="0" applyNumberFormat="1"/>
    <xf numFmtId="0" fontId="0" fillId="13" borderId="6" xfId="0" applyFill="1" applyBorder="1"/>
    <xf numFmtId="0" fontId="0" fillId="14" borderId="6" xfId="0" applyFill="1" applyBorder="1"/>
    <xf numFmtId="0" fontId="0" fillId="13" borderId="6" xfId="0" applyFill="1" applyBorder="1" applyAlignment="1">
      <alignment horizontal="center"/>
    </xf>
    <xf numFmtId="10" fontId="1" fillId="13" borderId="6" xfId="2" applyNumberFormat="1" applyFont="1" applyFill="1" applyBorder="1"/>
    <xf numFmtId="0" fontId="0" fillId="14" borderId="6" xfId="0" applyFill="1" applyBorder="1" applyAlignment="1">
      <alignment horizontal="center"/>
    </xf>
    <xf numFmtId="10" fontId="1" fillId="14" borderId="6" xfId="2" applyNumberFormat="1" applyFont="1" applyFill="1" applyBorder="1"/>
    <xf numFmtId="188" fontId="19" fillId="0" borderId="6" xfId="3" applyNumberFormat="1" applyFont="1" applyBorder="1" applyAlignment="1">
      <alignment horizontal="right" vertical="center"/>
    </xf>
    <xf numFmtId="187" fontId="1" fillId="0" borderId="0" xfId="1" applyFont="1"/>
    <xf numFmtId="0" fontId="0" fillId="12" borderId="0" xfId="0" applyFill="1"/>
    <xf numFmtId="2" fontId="37" fillId="0" borderId="6" xfId="0" applyNumberFormat="1" applyFont="1" applyBorder="1" applyAlignment="1">
      <alignment horizontal="center" vertical="center" wrapText="1"/>
    </xf>
    <xf numFmtId="0" fontId="38" fillId="3" borderId="14" xfId="0" applyFont="1" applyFill="1" applyBorder="1" applyAlignment="1">
      <alignment vertical="center"/>
    </xf>
    <xf numFmtId="2" fontId="39" fillId="0" borderId="20" xfId="1" applyNumberFormat="1" applyFont="1" applyFill="1" applyBorder="1" applyAlignment="1">
      <alignment horizontal="center" vertical="center"/>
    </xf>
    <xf numFmtId="2" fontId="39" fillId="0" borderId="22" xfId="1" applyNumberFormat="1" applyFont="1" applyFill="1" applyBorder="1" applyAlignment="1">
      <alignment horizontal="center" vertical="center"/>
    </xf>
    <xf numFmtId="2" fontId="38" fillId="0" borderId="20" xfId="1" applyNumberFormat="1" applyFont="1" applyFill="1" applyBorder="1" applyAlignment="1">
      <alignment horizontal="center" vertical="center"/>
    </xf>
    <xf numFmtId="2" fontId="38" fillId="0" borderId="22" xfId="1" applyNumberFormat="1" applyFont="1" applyFill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 wrapText="1"/>
    </xf>
    <xf numFmtId="0" fontId="38" fillId="3" borderId="15" xfId="0" applyFont="1" applyFill="1" applyBorder="1" applyAlignment="1">
      <alignment vertical="center"/>
    </xf>
    <xf numFmtId="2" fontId="39" fillId="0" borderId="18" xfId="1" applyNumberFormat="1" applyFont="1" applyFill="1" applyBorder="1" applyAlignment="1">
      <alignment horizontal="center" vertical="center"/>
    </xf>
    <xf numFmtId="2" fontId="38" fillId="0" borderId="18" xfId="1" applyNumberFormat="1" applyFont="1" applyFill="1" applyBorder="1" applyAlignment="1">
      <alignment horizontal="center" vertical="center"/>
    </xf>
    <xf numFmtId="49" fontId="37" fillId="0" borderId="3" xfId="0" applyNumberFormat="1" applyFont="1" applyBorder="1" applyAlignment="1">
      <alignment horizontal="center" vertical="center" wrapText="1"/>
    </xf>
    <xf numFmtId="188" fontId="4" fillId="15" borderId="6" xfId="0" applyNumberFormat="1" applyFont="1" applyFill="1" applyBorder="1" applyAlignment="1">
      <alignment horizontal="center" vertical="center"/>
    </xf>
    <xf numFmtId="2" fontId="4" fillId="15" borderId="6" xfId="0" applyNumberFormat="1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188" fontId="5" fillId="15" borderId="6" xfId="0" applyNumberFormat="1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vertical="center"/>
    </xf>
    <xf numFmtId="2" fontId="4" fillId="15" borderId="7" xfId="0" applyNumberFormat="1" applyFont="1" applyFill="1" applyBorder="1" applyAlignment="1">
      <alignment horizontal="center" vertical="center"/>
    </xf>
    <xf numFmtId="2" fontId="5" fillId="15" borderId="7" xfId="0" applyNumberFormat="1" applyFont="1" applyFill="1" applyBorder="1" applyAlignment="1">
      <alignment horizontal="center" vertical="center"/>
    </xf>
    <xf numFmtId="2" fontId="5" fillId="15" borderId="7" xfId="1" applyNumberFormat="1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vertical="center"/>
    </xf>
    <xf numFmtId="2" fontId="4" fillId="15" borderId="8" xfId="0" applyNumberFormat="1" applyFont="1" applyFill="1" applyBorder="1" applyAlignment="1">
      <alignment horizontal="center" vertical="center"/>
    </xf>
    <xf numFmtId="2" fontId="5" fillId="15" borderId="8" xfId="0" applyNumberFormat="1" applyFont="1" applyFill="1" applyBorder="1" applyAlignment="1">
      <alignment horizontal="center" vertical="center"/>
    </xf>
    <xf numFmtId="2" fontId="5" fillId="15" borderId="8" xfId="1" applyNumberFormat="1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vertical="center"/>
    </xf>
    <xf numFmtId="2" fontId="4" fillId="15" borderId="9" xfId="0" applyNumberFormat="1" applyFont="1" applyFill="1" applyBorder="1" applyAlignment="1">
      <alignment horizontal="center" vertical="center"/>
    </xf>
    <xf numFmtId="2" fontId="5" fillId="15" borderId="9" xfId="0" applyNumberFormat="1" applyFont="1" applyFill="1" applyBorder="1" applyAlignment="1">
      <alignment horizontal="center" vertical="center"/>
    </xf>
    <xf numFmtId="2" fontId="5" fillId="15" borderId="9" xfId="1" applyNumberFormat="1" applyFont="1" applyFill="1" applyBorder="1" applyAlignment="1">
      <alignment horizontal="center" vertical="center"/>
    </xf>
    <xf numFmtId="188" fontId="6" fillId="0" borderId="25" xfId="1" applyNumberFormat="1" applyFont="1" applyFill="1" applyBorder="1" applyAlignment="1">
      <alignment horizontal="center" vertical="center" wrapText="1"/>
    </xf>
    <xf numFmtId="49" fontId="37" fillId="0" borderId="6" xfId="0" applyNumberFormat="1" applyFont="1" applyBorder="1" applyAlignment="1">
      <alignment horizontal="center" vertical="center" wrapText="1"/>
    </xf>
    <xf numFmtId="188" fontId="6" fillId="0" borderId="6" xfId="0" applyNumberFormat="1" applyFont="1" applyBorder="1" applyAlignment="1">
      <alignment horizontal="center" vertical="center" wrapText="1"/>
    </xf>
    <xf numFmtId="188" fontId="8" fillId="0" borderId="6" xfId="1" applyNumberFormat="1" applyFont="1" applyFill="1" applyBorder="1" applyAlignment="1">
      <alignment vertical="center" readingOrder="1"/>
    </xf>
    <xf numFmtId="2" fontId="5" fillId="0" borderId="6" xfId="1" applyNumberFormat="1" applyFont="1" applyFill="1" applyBorder="1" applyAlignment="1">
      <alignment horizontal="center" vertical="center"/>
    </xf>
    <xf numFmtId="2" fontId="39" fillId="0" borderId="6" xfId="1" applyNumberFormat="1" applyFont="1" applyFill="1" applyBorder="1" applyAlignment="1">
      <alignment horizontal="center" vertical="center"/>
    </xf>
    <xf numFmtId="187" fontId="5" fillId="0" borderId="6" xfId="1" applyFont="1" applyFill="1" applyBorder="1" applyAlignment="1">
      <alignment horizontal="right" vertical="center"/>
    </xf>
    <xf numFmtId="1" fontId="4" fillId="0" borderId="6" xfId="0" applyNumberFormat="1" applyFont="1" applyBorder="1" applyAlignment="1">
      <alignment horizontal="center" vertical="center"/>
    </xf>
    <xf numFmtId="188" fontId="10" fillId="0" borderId="6" xfId="0" applyNumberFormat="1" applyFont="1" applyBorder="1" applyAlignment="1">
      <alignment horizontal="right" vertical="center"/>
    </xf>
    <xf numFmtId="2" fontId="4" fillId="0" borderId="6" xfId="1" applyNumberFormat="1" applyFont="1" applyFill="1" applyBorder="1" applyAlignment="1">
      <alignment horizontal="center" vertical="center"/>
    </xf>
    <xf numFmtId="2" fontId="38" fillId="0" borderId="6" xfId="1" applyNumberFormat="1" applyFont="1" applyFill="1" applyBorder="1" applyAlignment="1">
      <alignment horizontal="center" vertical="center"/>
    </xf>
    <xf numFmtId="187" fontId="4" fillId="0" borderId="6" xfId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87" fontId="5" fillId="0" borderId="25" xfId="1" applyFont="1" applyFill="1" applyBorder="1" applyAlignment="1">
      <alignment horizontal="right" vertical="center" readingOrder="1"/>
    </xf>
    <xf numFmtId="4" fontId="41" fillId="0" borderId="25" xfId="3" applyNumberFormat="1" applyFont="1" applyBorder="1" applyAlignment="1">
      <alignment horizontal="right" vertical="center" wrapText="1"/>
    </xf>
    <xf numFmtId="188" fontId="6" fillId="0" borderId="3" xfId="1" applyNumberFormat="1" applyFont="1" applyFill="1" applyBorder="1" applyAlignment="1">
      <alignment horizontal="center" vertical="center" wrapText="1"/>
    </xf>
    <xf numFmtId="187" fontId="5" fillId="0" borderId="3" xfId="1" applyFont="1" applyFill="1" applyBorder="1" applyAlignment="1">
      <alignment vertical="center" readingOrder="1"/>
    </xf>
    <xf numFmtId="4" fontId="41" fillId="0" borderId="3" xfId="3" applyNumberFormat="1" applyFont="1" applyBorder="1" applyAlignment="1">
      <alignment horizontal="right" vertical="center" wrapText="1"/>
    </xf>
    <xf numFmtId="2" fontId="39" fillId="0" borderId="3" xfId="1" applyNumberFormat="1" applyFont="1" applyFill="1" applyBorder="1" applyAlignment="1">
      <alignment horizontal="center" vertical="center"/>
    </xf>
    <xf numFmtId="2" fontId="38" fillId="0" borderId="3" xfId="1" applyNumberFormat="1" applyFont="1" applyFill="1" applyBorder="1" applyAlignment="1">
      <alignment horizontal="center" vertical="center"/>
    </xf>
    <xf numFmtId="187" fontId="5" fillId="0" borderId="25" xfId="1" applyFont="1" applyFill="1" applyBorder="1" applyAlignment="1">
      <alignment horizontal="right" vertical="center"/>
    </xf>
    <xf numFmtId="187" fontId="34" fillId="0" borderId="6" xfId="4" applyFont="1" applyFill="1" applyBorder="1" applyAlignment="1">
      <alignment horizontal="right" vertical="center"/>
    </xf>
    <xf numFmtId="10" fontId="0" fillId="0" borderId="0" xfId="5" applyNumberFormat="1" applyFont="1"/>
    <xf numFmtId="10" fontId="35" fillId="0" borderId="6" xfId="5" applyNumberFormat="1" applyFont="1" applyFill="1" applyBorder="1" applyAlignment="1">
      <alignment horizontal="right" vertical="center"/>
    </xf>
    <xf numFmtId="0" fontId="5" fillId="16" borderId="3" xfId="0" applyFont="1" applyFill="1" applyBorder="1" applyAlignment="1">
      <alignment vertical="center"/>
    </xf>
    <xf numFmtId="188" fontId="4" fillId="16" borderId="25" xfId="0" applyNumberFormat="1" applyFont="1" applyFill="1" applyBorder="1" applyAlignment="1">
      <alignment vertical="center"/>
    </xf>
    <xf numFmtId="0" fontId="4" fillId="16" borderId="6" xfId="0" applyFont="1" applyFill="1" applyBorder="1" applyAlignment="1">
      <alignment vertical="center"/>
    </xf>
    <xf numFmtId="188" fontId="4" fillId="16" borderId="3" xfId="0" applyNumberFormat="1" applyFont="1" applyFill="1" applyBorder="1" applyAlignment="1">
      <alignment vertical="center"/>
    </xf>
    <xf numFmtId="0" fontId="38" fillId="16" borderId="6" xfId="0" applyFont="1" applyFill="1" applyBorder="1" applyAlignment="1">
      <alignment vertical="center"/>
    </xf>
    <xf numFmtId="0" fontId="38" fillId="16" borderId="3" xfId="0" applyFont="1" applyFill="1" applyBorder="1" applyAlignment="1">
      <alignment vertical="center"/>
    </xf>
    <xf numFmtId="188" fontId="4" fillId="16" borderId="6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/>
    </xf>
    <xf numFmtId="188" fontId="42" fillId="0" borderId="6" xfId="0" applyNumberFormat="1" applyFont="1" applyBorder="1" applyAlignment="1">
      <alignment horizontal="center"/>
    </xf>
    <xf numFmtId="0" fontId="4" fillId="16" borderId="0" xfId="0" applyFont="1" applyFill="1" applyAlignment="1">
      <alignment vertical="center"/>
    </xf>
    <xf numFmtId="187" fontId="41" fillId="0" borderId="6" xfId="4" applyFont="1" applyBorder="1"/>
    <xf numFmtId="10" fontId="0" fillId="0" borderId="0" xfId="5" applyNumberFormat="1" applyFont="1" applyFill="1"/>
    <xf numFmtId="187" fontId="0" fillId="0" borderId="0" xfId="4" applyFont="1"/>
    <xf numFmtId="187" fontId="41" fillId="0" borderId="6" xfId="4" applyFont="1" applyFill="1" applyBorder="1"/>
    <xf numFmtId="187" fontId="41" fillId="0" borderId="25" xfId="4" applyFont="1" applyFill="1" applyBorder="1" applyAlignment="1">
      <alignment horizontal="right" vertical="center" wrapText="1"/>
    </xf>
    <xf numFmtId="0" fontId="5" fillId="17" borderId="3" xfId="0" applyFont="1" applyFill="1" applyBorder="1" applyAlignment="1">
      <alignment horizontal="left" vertical="center"/>
    </xf>
    <xf numFmtId="187" fontId="5" fillId="17" borderId="25" xfId="1" applyFont="1" applyFill="1" applyBorder="1" applyAlignment="1">
      <alignment horizontal="right" vertical="center" readingOrder="1"/>
    </xf>
    <xf numFmtId="188" fontId="8" fillId="17" borderId="6" xfId="1" applyNumberFormat="1" applyFont="1" applyFill="1" applyBorder="1" applyAlignment="1">
      <alignment vertical="center" readingOrder="1"/>
    </xf>
    <xf numFmtId="187" fontId="5" fillId="17" borderId="3" xfId="1" applyFont="1" applyFill="1" applyBorder="1" applyAlignment="1">
      <alignment vertical="center" readingOrder="1"/>
    </xf>
    <xf numFmtId="2" fontId="5" fillId="17" borderId="6" xfId="1" applyNumberFormat="1" applyFont="1" applyFill="1" applyBorder="1" applyAlignment="1">
      <alignment horizontal="center" vertical="center"/>
    </xf>
    <xf numFmtId="2" fontId="39" fillId="17" borderId="6" xfId="1" applyNumberFormat="1" applyFont="1" applyFill="1" applyBorder="1" applyAlignment="1">
      <alignment horizontal="center" vertical="center"/>
    </xf>
    <xf numFmtId="2" fontId="39" fillId="17" borderId="3" xfId="1" applyNumberFormat="1" applyFont="1" applyFill="1" applyBorder="1" applyAlignment="1">
      <alignment horizontal="center" vertical="center"/>
    </xf>
    <xf numFmtId="187" fontId="5" fillId="17" borderId="25" xfId="1" applyFont="1" applyFill="1" applyBorder="1" applyAlignment="1">
      <alignment horizontal="right" vertical="center"/>
    </xf>
    <xf numFmtId="187" fontId="5" fillId="17" borderId="6" xfId="1" applyFont="1" applyFill="1" applyBorder="1" applyAlignment="1">
      <alignment horizontal="right" vertical="center"/>
    </xf>
    <xf numFmtId="1" fontId="4" fillId="17" borderId="6" xfId="0" applyNumberFormat="1" applyFont="1" applyFill="1" applyBorder="1" applyAlignment="1">
      <alignment horizontal="center" vertical="center"/>
    </xf>
    <xf numFmtId="0" fontId="5" fillId="17" borderId="0" xfId="0" applyFont="1" applyFill="1" applyAlignment="1">
      <alignment horizontal="center" vertical="center"/>
    </xf>
    <xf numFmtId="188" fontId="7" fillId="17" borderId="0" xfId="0" applyNumberFormat="1" applyFont="1" applyFill="1" applyAlignment="1">
      <alignment horizontal="left" vertical="center" wrapText="1"/>
    </xf>
    <xf numFmtId="188" fontId="5" fillId="17" borderId="0" xfId="0" applyNumberFormat="1" applyFont="1" applyFill="1" applyAlignment="1">
      <alignment vertical="center"/>
    </xf>
    <xf numFmtId="0" fontId="5" fillId="17" borderId="0" xfId="0" applyFont="1" applyFill="1" applyAlignment="1">
      <alignment vertical="center"/>
    </xf>
    <xf numFmtId="0" fontId="4" fillId="17" borderId="3" xfId="0" applyFont="1" applyFill="1" applyBorder="1" applyAlignment="1">
      <alignment horizontal="left" vertical="center"/>
    </xf>
    <xf numFmtId="4" fontId="41" fillId="17" borderId="25" xfId="3" applyNumberFormat="1" applyFont="1" applyFill="1" applyBorder="1" applyAlignment="1">
      <alignment horizontal="right" vertical="center" wrapText="1"/>
    </xf>
    <xf numFmtId="188" fontId="10" fillId="17" borderId="6" xfId="0" applyNumberFormat="1" applyFont="1" applyFill="1" applyBorder="1" applyAlignment="1">
      <alignment horizontal="right" vertical="center"/>
    </xf>
    <xf numFmtId="4" fontId="41" fillId="17" borderId="3" xfId="3" applyNumberFormat="1" applyFont="1" applyFill="1" applyBorder="1" applyAlignment="1">
      <alignment horizontal="right" vertical="center" wrapText="1"/>
    </xf>
    <xf numFmtId="187" fontId="41" fillId="17" borderId="6" xfId="4" applyFont="1" applyFill="1" applyBorder="1"/>
    <xf numFmtId="2" fontId="4" fillId="17" borderId="6" xfId="1" applyNumberFormat="1" applyFont="1" applyFill="1" applyBorder="1" applyAlignment="1">
      <alignment horizontal="center" vertical="center"/>
    </xf>
    <xf numFmtId="2" fontId="38" fillId="17" borderId="6" xfId="1" applyNumberFormat="1" applyFont="1" applyFill="1" applyBorder="1" applyAlignment="1">
      <alignment horizontal="center" vertical="center"/>
    </xf>
    <xf numFmtId="2" fontId="38" fillId="17" borderId="3" xfId="1" applyNumberFormat="1" applyFont="1" applyFill="1" applyBorder="1" applyAlignment="1">
      <alignment horizontal="center" vertical="center"/>
    </xf>
    <xf numFmtId="187" fontId="41" fillId="17" borderId="25" xfId="4" applyFont="1" applyFill="1" applyBorder="1" applyAlignment="1">
      <alignment horizontal="right" vertical="center" wrapText="1"/>
    </xf>
    <xf numFmtId="187" fontId="4" fillId="17" borderId="6" xfId="1" applyFont="1" applyFill="1" applyBorder="1" applyAlignment="1">
      <alignment horizontal="right" vertical="center"/>
    </xf>
    <xf numFmtId="1" fontId="4" fillId="17" borderId="0" xfId="0" applyNumberFormat="1" applyFont="1" applyFill="1" applyAlignment="1">
      <alignment horizontal="center" vertical="center"/>
    </xf>
    <xf numFmtId="0" fontId="7" fillId="17" borderId="0" xfId="0" applyFont="1" applyFill="1" applyAlignment="1">
      <alignment horizontal="left" vertical="center" wrapText="1"/>
    </xf>
    <xf numFmtId="0" fontId="4" fillId="17" borderId="0" xfId="0" applyFont="1" applyFill="1" applyAlignment="1">
      <alignment vertical="center"/>
    </xf>
    <xf numFmtId="188" fontId="4" fillId="17" borderId="19" xfId="0" applyNumberFormat="1" applyFont="1" applyFill="1" applyBorder="1" applyAlignment="1">
      <alignment vertical="center"/>
    </xf>
    <xf numFmtId="187" fontId="9" fillId="0" borderId="25" xfId="4" applyFont="1" applyBorder="1"/>
    <xf numFmtId="187" fontId="9" fillId="0" borderId="6" xfId="4" applyFont="1" applyBorder="1"/>
    <xf numFmtId="0" fontId="5" fillId="0" borderId="3" xfId="0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187" fontId="9" fillId="0" borderId="25" xfId="4" applyFont="1" applyFill="1" applyBorder="1"/>
    <xf numFmtId="188" fontId="10" fillId="0" borderId="6" xfId="0" applyNumberFormat="1" applyFont="1" applyFill="1" applyBorder="1" applyAlignment="1">
      <alignment horizontal="right" vertical="center"/>
    </xf>
    <xf numFmtId="187" fontId="9" fillId="0" borderId="6" xfId="4" applyFont="1" applyFill="1" applyBorder="1"/>
    <xf numFmtId="1" fontId="4" fillId="0" borderId="24" xfId="0" applyNumberFormat="1" applyFont="1" applyFill="1" applyBorder="1" applyAlignment="1">
      <alignment horizontal="center" vertical="center"/>
    </xf>
    <xf numFmtId="0" fontId="22" fillId="8" borderId="55" xfId="0" applyFont="1" applyFill="1" applyBorder="1" applyAlignment="1">
      <alignment horizontal="center" vertical="center" wrapText="1" readingOrder="1"/>
    </xf>
    <xf numFmtId="0" fontId="22" fillId="8" borderId="56" xfId="0" applyFont="1" applyFill="1" applyBorder="1" applyAlignment="1">
      <alignment horizontal="center" vertical="center" wrapText="1" readingOrder="1"/>
    </xf>
    <xf numFmtId="0" fontId="30" fillId="8" borderId="55" xfId="0" applyFont="1" applyFill="1" applyBorder="1" applyAlignment="1">
      <alignment horizontal="center" vertical="center" wrapText="1" readingOrder="1"/>
    </xf>
    <xf numFmtId="0" fontId="30" fillId="8" borderId="56" xfId="0" applyFont="1" applyFill="1" applyBorder="1" applyAlignment="1">
      <alignment horizontal="center" vertical="center" wrapText="1" readingOrder="1"/>
    </xf>
    <xf numFmtId="188" fontId="22" fillId="8" borderId="55" xfId="0" applyNumberFormat="1" applyFont="1" applyFill="1" applyBorder="1" applyAlignment="1">
      <alignment horizontal="center" vertical="center" wrapText="1" readingOrder="1"/>
    </xf>
    <xf numFmtId="188" fontId="22" fillId="8" borderId="56" xfId="0" applyNumberFormat="1" applyFont="1" applyFill="1" applyBorder="1" applyAlignment="1">
      <alignment horizontal="center" vertical="center" wrapText="1" readingOrder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88" fontId="21" fillId="0" borderId="2" xfId="0" applyNumberFormat="1" applyFont="1" applyBorder="1" applyAlignment="1">
      <alignment horizontal="center" vertical="center" wrapText="1"/>
    </xf>
    <xf numFmtId="188" fontId="21" fillId="0" borderId="5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188" fontId="21" fillId="0" borderId="40" xfId="0" applyNumberFormat="1" applyFont="1" applyBorder="1" applyAlignment="1">
      <alignment horizontal="center" vertical="center" wrapText="1"/>
    </xf>
    <xf numFmtId="188" fontId="21" fillId="0" borderId="54" xfId="0" applyNumberFormat="1" applyFont="1" applyBorder="1" applyAlignment="1">
      <alignment horizontal="center" vertical="center" wrapText="1"/>
    </xf>
    <xf numFmtId="188" fontId="21" fillId="0" borderId="42" xfId="0" applyNumberFormat="1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22" fillId="0" borderId="3" xfId="0" applyNumberFormat="1" applyFont="1" applyBorder="1" applyAlignment="1">
      <alignment horizontal="center" vertical="center" wrapText="1"/>
    </xf>
    <xf numFmtId="2" fontId="22" fillId="0" borderId="4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" fontId="4" fillId="15" borderId="2" xfId="1" applyNumberFormat="1" applyFont="1" applyFill="1" applyBorder="1" applyAlignment="1">
      <alignment horizontal="center" vertical="center"/>
    </xf>
    <xf numFmtId="2" fontId="4" fillId="15" borderId="5" xfId="1" applyNumberFormat="1" applyFont="1" applyFill="1" applyBorder="1" applyAlignment="1">
      <alignment horizontal="center" vertical="center"/>
    </xf>
    <xf numFmtId="2" fontId="4" fillId="15" borderId="3" xfId="0" applyNumberFormat="1" applyFont="1" applyFill="1" applyBorder="1" applyAlignment="1">
      <alignment horizontal="center" vertical="center"/>
    </xf>
    <xf numFmtId="2" fontId="4" fillId="15" borderId="4" xfId="0" applyNumberFormat="1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</cellXfs>
  <cellStyles count="6">
    <cellStyle name="เครื่องหมายจุลภาค" xfId="4" builtinId="3"/>
    <cellStyle name="เปอร์เซ็นต์" xfId="5" builtinId="5"/>
    <cellStyle name="เปอร์เซ็นต์ 2" xfId="2"/>
    <cellStyle name="จุลภาค 2" xfId="1"/>
    <cellStyle name="ปกติ" xfId="0" builtinId="0"/>
    <cellStyle name="ปกติ 2" xfId="3"/>
  </cellStyles>
  <dxfs count="0"/>
  <tableStyles count="0" defaultTableStyle="TableStyleMedium2" defaultPivotStyle="PivotStyleLight16"/>
  <colors>
    <mruColors>
      <color rgb="FFFF6600"/>
      <color rgb="FFD4626D"/>
      <color rgb="FF8DC369"/>
      <color rgb="FF7EBB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88408214619837"/>
          <c:y val="4.2298610019835231E-2"/>
          <c:w val="0.65487280244036894"/>
          <c:h val="0.75951317539631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CA-43C2-8893-555B06054A2A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CA-43C2-8893-555B06054A2A}"/>
              </c:ext>
            </c:extLst>
          </c:dPt>
          <c:dPt>
            <c:idx val="2"/>
            <c:invertIfNegative val="0"/>
            <c:bubble3D val="0"/>
            <c:spPr>
              <a:solidFill>
                <a:srgbClr val="D4626D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DCA-43C2-8893-555B06054A2A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9B75A784-B967-42FB-81F4-D9452CF241B6}" type="VALUE">
                      <a:rPr lang="en-US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/>
                      <a:t>[ค่า]</a:t>
                    </a:fld>
                    <a:endParaRPr lang="th-TH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DCA-43C2-8893-555B06054A2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rgbClr val="D4626D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24 10 66'!$A$54:$C$54</c:f>
              <c:strCache>
                <c:ptCount val="3"/>
                <c:pt idx="0">
                  <c:v>งบประมาณ
เหลื่อมปี</c:v>
                </c:pt>
                <c:pt idx="1">
                  <c:v>เบิกจ่าย</c:v>
                </c:pt>
                <c:pt idx="2">
                  <c:v>คงเหลือ</c:v>
                </c:pt>
              </c:strCache>
            </c:strRef>
          </c:cat>
          <c:val>
            <c:numRef>
              <c:f>'กราฟ 24 10 66'!$A$55:$C$55</c:f>
              <c:numCache>
                <c:formatCode>#,##0.00,,</c:formatCode>
                <c:ptCount val="3"/>
                <c:pt idx="0">
                  <c:v>1811397856.0600002</c:v>
                </c:pt>
                <c:pt idx="1">
                  <c:v>112499003.67999999</c:v>
                </c:pt>
                <c:pt idx="2">
                  <c:v>1698898852.3800001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CA-43C2-8893-555B06054A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9"/>
        <c:axId val="135047368"/>
        <c:axId val="334553024"/>
      </c:barChart>
      <c:catAx>
        <c:axId val="135047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34553024"/>
        <c:crosses val="autoZero"/>
        <c:auto val="1"/>
        <c:lblAlgn val="ctr"/>
        <c:lblOffset val="100"/>
        <c:noMultiLvlLbl val="0"/>
      </c:catAx>
      <c:valAx>
        <c:axId val="334553024"/>
        <c:scaling>
          <c:orientation val="minMax"/>
        </c:scaling>
        <c:delete val="0"/>
        <c:axPos val="b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5047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68147648790349"/>
          <c:y val="0.17346025498641504"/>
          <c:w val="0.63931101052931694"/>
          <c:h val="0.78373445940112818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8DC36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19-4631-AF38-F25E313DBB1D}"/>
              </c:ext>
            </c:extLst>
          </c:dPt>
          <c:dPt>
            <c:idx val="1"/>
            <c:bubble3D val="0"/>
            <c:spPr>
              <a:solidFill>
                <a:srgbClr val="D4626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19-4631-AF38-F25E313DBB1D}"/>
              </c:ext>
            </c:extLst>
          </c:dPt>
          <c:dLbls>
            <c:dLbl>
              <c:idx val="0"/>
              <c:layout>
                <c:manualLayout>
                  <c:x val="0.10879240799573918"/>
                  <c:y val="-0.16265156818570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19-4631-AF38-F25E313DBB1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767015651556404E-3"/>
                  <c:y val="-3.63441851569298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rgbClr val="D4626D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D19-4631-AF38-F25E313DBB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accent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'กราฟ 31 12 66 '!$B$90:$C$90</c:f>
              <c:strCache>
                <c:ptCount val="2"/>
                <c:pt idx="0">
                  <c:v>ใช้จ่าย</c:v>
                </c:pt>
                <c:pt idx="1">
                  <c:v>คงเหลือ</c:v>
                </c:pt>
              </c:strCache>
            </c:strRef>
          </c:cat>
          <c:val>
            <c:numRef>
              <c:f>'กราฟ 31 12 66 '!$B$91:$C$91</c:f>
              <c:numCache>
                <c:formatCode>#,##0.00,,</c:formatCode>
                <c:ptCount val="2"/>
                <c:pt idx="0">
                  <c:v>1583326367.22</c:v>
                </c:pt>
                <c:pt idx="1">
                  <c:v>228486469.98000002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D19-4631-AF38-F25E313D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88408214619837"/>
          <c:y val="4.2298610019835231E-2"/>
          <c:w val="0.65487280244036894"/>
          <c:h val="0.759513175396318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CA-43C2-8893-555B06054A2A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CA-43C2-8893-555B06054A2A}"/>
              </c:ext>
            </c:extLst>
          </c:dPt>
          <c:dLbls>
            <c:dLbl>
              <c:idx val="0"/>
              <c:layout>
                <c:manualLayout>
                  <c:x val="4.5675731081435869E-2"/>
                  <c:y val="-0.1830732491926758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400" b="1" i="0" u="none" strike="noStrike" kern="1200" baseline="0">
                        <a:solidFill>
                          <a:schemeClr val="accent1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fld id="{9B75A784-B967-42FB-81F4-D9452CF241B6}" type="VALUE">
                      <a:rPr lang="en-US">
                        <a:solidFill>
                          <a:schemeClr val="accent1"/>
                        </a:solidFill>
                      </a:rPr>
                      <a:pPr>
                        <a:defRPr b="1">
                          <a:solidFill>
                            <a:schemeClr val="accent1"/>
                          </a:solidFill>
                        </a:defRPr>
                      </a:pPr>
                      <a:t>[ค่า]</a:t>
                    </a:fld>
                    <a:endParaRPr lang="th-T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chemeClr val="accent1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DCA-43C2-8893-555B06054A2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0461215828328867"/>
                  <c:y val="4.3937579806242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DCA-43C2-8893-555B06054A2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rgbClr val="7030A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'กราฟ 19 12 66 '!$B$54:$C$54</c:f>
              <c:strCache>
                <c:ptCount val="2"/>
                <c:pt idx="0">
                  <c:v>เบิกจ่าย</c:v>
                </c:pt>
                <c:pt idx="1">
                  <c:v>คงเหลือ</c:v>
                </c:pt>
              </c:strCache>
            </c:strRef>
          </c:cat>
          <c:val>
            <c:numRef>
              <c:f>'กราฟ 19 12 66 '!$B$55:$C$55</c:f>
              <c:numCache>
                <c:formatCode>#,##0.00,,</c:formatCode>
                <c:ptCount val="2"/>
                <c:pt idx="0">
                  <c:v>664471507.82000005</c:v>
                </c:pt>
                <c:pt idx="1">
                  <c:v>1147780829.3800001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CA-43C2-8893-555B06054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accent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rgbClr val="7030A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52537182852143"/>
          <c:y val="0.17997739865850101"/>
          <c:w val="0.76975940507436569"/>
          <c:h val="0.73577136191309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'กราฟ 19 12 66 '!$A$72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19 12 66 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19 12 66 '!$B$72:$D$72</c:f>
              <c:numCache>
                <c:formatCode>#,##0.00,,</c:formatCode>
                <c:ptCount val="3"/>
                <c:pt idx="0">
                  <c:v>3363395507.7899995</c:v>
                </c:pt>
                <c:pt idx="1">
                  <c:v>2807293974.3599997</c:v>
                </c:pt>
                <c:pt idx="2">
                  <c:v>556101533.42999995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58-42BB-8793-5BB84AFB2FA2}"/>
            </c:ext>
          </c:extLst>
        </c:ser>
        <c:ser>
          <c:idx val="1"/>
          <c:order val="1"/>
          <c:tx>
            <c:strRef>
              <c:f>'กราฟ 19 12 66 '!$A$73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19 12 66 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19 12 66 '!$B$73:$D$73</c:f>
              <c:numCache>
                <c:formatCode>#,##0.00,,</c:formatCode>
                <c:ptCount val="3"/>
                <c:pt idx="0">
                  <c:v>3186197791.3199997</c:v>
                </c:pt>
                <c:pt idx="1">
                  <c:v>2635159524.1199999</c:v>
                </c:pt>
                <c:pt idx="2">
                  <c:v>551038267.20000005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58-42BB-8793-5BB84AFB2FA2}"/>
            </c:ext>
          </c:extLst>
        </c:ser>
        <c:ser>
          <c:idx val="2"/>
          <c:order val="2"/>
          <c:tx>
            <c:strRef>
              <c:f>'กราฟ 19 12 66 '!$A$74</c:f>
              <c:strCache>
                <c:ptCount val="1"/>
                <c:pt idx="0">
                  <c:v>การใช้จ่าย</c:v>
                </c:pt>
              </c:strCache>
            </c:strRef>
          </c:tx>
          <c:spPr>
            <a:solidFill>
              <a:srgbClr val="8DC3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19 12 66 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19 12 66 '!$B$74:$D$74</c:f>
              <c:numCache>
                <c:formatCode>#,##0.00,,</c:formatCode>
                <c:ptCount val="3"/>
                <c:pt idx="0">
                  <c:v>3205317264.5099998</c:v>
                </c:pt>
                <c:pt idx="1">
                  <c:v>2654215248.9899998</c:v>
                </c:pt>
                <c:pt idx="2">
                  <c:v>551102015.51999998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58-42BB-8793-5BB84AFB2F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33387128"/>
        <c:axId val="333388696"/>
      </c:barChart>
      <c:catAx>
        <c:axId val="333387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33388696"/>
        <c:crosses val="autoZero"/>
        <c:auto val="1"/>
        <c:lblAlgn val="ctr"/>
        <c:lblOffset val="100"/>
        <c:noMultiLvlLbl val="0"/>
      </c:catAx>
      <c:valAx>
        <c:axId val="333388696"/>
        <c:scaling>
          <c:orientation val="minMax"/>
        </c:scaling>
        <c:delete val="0"/>
        <c:axPos val="b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3338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7EBB55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4">
                    <a:lumMod val="7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206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TH Sarabun New" panose="020B0500040200020003" pitchFamily="34" charset="-34"/>
          <a:cs typeface="TH Sarabun New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7981269593385"/>
          <c:y val="3.6413450357603655E-2"/>
          <c:w val="0.79928755209409574"/>
          <c:h val="0.8141520438807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'กราฟ 19 12 66 '!$A$22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19 12 66 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19 12 66 '!$B$22:$D$22</c:f>
              <c:numCache>
                <c:formatCode>#,##0.00,,</c:formatCode>
                <c:ptCount val="3"/>
                <c:pt idx="0">
                  <c:v>11303087087.860001</c:v>
                </c:pt>
                <c:pt idx="1">
                  <c:v>9740973545.5</c:v>
                </c:pt>
                <c:pt idx="2">
                  <c:v>1562113542.3599999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E-46AE-ACAC-6CF333629227}"/>
            </c:ext>
          </c:extLst>
        </c:ser>
        <c:ser>
          <c:idx val="1"/>
          <c:order val="1"/>
          <c:tx>
            <c:strRef>
              <c:f>'กราฟ 19 12 66 '!$A$23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19 12 66 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19 12 66 '!$B$23:$D$23</c:f>
              <c:numCache>
                <c:formatCode>#,##0.00,,</c:formatCode>
                <c:ptCount val="3"/>
                <c:pt idx="0">
                  <c:v>6738762387.6099997</c:v>
                </c:pt>
                <c:pt idx="1">
                  <c:v>6301267135.6199999</c:v>
                </c:pt>
                <c:pt idx="2">
                  <c:v>437495251.99000001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E-46AE-ACAC-6CF3336292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axId val="333389480"/>
        <c:axId val="374377712"/>
      </c:barChart>
      <c:lineChart>
        <c:grouping val="standard"/>
        <c:varyColors val="0"/>
        <c:ser>
          <c:idx val="2"/>
          <c:order val="2"/>
          <c:tx>
            <c:strRef>
              <c:f>'กราฟ 19 12 66 '!$A$24</c:f>
              <c:strCache>
                <c:ptCount val="1"/>
                <c:pt idx="0">
                  <c:v>เป้าหมาย Q4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19 12 66 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19 12 66 '!$B$24:$D$24</c:f>
              <c:numCache>
                <c:formatCode>0.00%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7E-46AE-ACAC-6CF33362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389480"/>
        <c:axId val="374377712"/>
      </c:lineChart>
      <c:lineChart>
        <c:grouping val="standard"/>
        <c:varyColors val="0"/>
        <c:ser>
          <c:idx val="3"/>
          <c:order val="3"/>
          <c:tx>
            <c:strRef>
              <c:f>'กราฟ 19 12 66 '!$A$25</c:f>
              <c:strCache>
                <c:ptCount val="1"/>
                <c:pt idx="0">
                  <c:v>ร้อยละการเบิกจ่ายของจังหวัดเชียงใหม่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965394952030783E-3"/>
                  <c:y val="-3.293206104692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99-41B6-BBAD-9CF7F0E0FA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19 12 66 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19 12 66 '!$B$25:$D$25</c:f>
              <c:numCache>
                <c:formatCode>0.00%</c:formatCode>
                <c:ptCount val="3"/>
                <c:pt idx="0">
                  <c:v>0.5961877790756579</c:v>
                </c:pt>
                <c:pt idx="1">
                  <c:v>0.64688268643650837</c:v>
                </c:pt>
                <c:pt idx="2">
                  <c:v>0.28006623086375892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7E-46AE-ACAC-6CF33362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382024"/>
        <c:axId val="374376536"/>
      </c:lineChart>
      <c:catAx>
        <c:axId val="3333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377712"/>
        <c:crosses val="autoZero"/>
        <c:auto val="1"/>
        <c:lblAlgn val="ctr"/>
        <c:lblOffset val="100"/>
        <c:noMultiLvlLbl val="0"/>
      </c:catAx>
      <c:valAx>
        <c:axId val="374377712"/>
        <c:scaling>
          <c:orientation val="minMax"/>
        </c:scaling>
        <c:delete val="0"/>
        <c:axPos val="l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33389480"/>
        <c:crosses val="autoZero"/>
        <c:crossBetween val="between"/>
      </c:valAx>
      <c:valAx>
        <c:axId val="374376536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382024"/>
        <c:crosses val="max"/>
        <c:crossBetween val="between"/>
      </c:valAx>
      <c:catAx>
        <c:axId val="374382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4376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1.1598221737906759E-2"/>
          <c:y val="0.91701657753277743"/>
          <c:w val="0.9681207601638725"/>
          <c:h val="6.292450037914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9995378263964"/>
          <c:y val="0.1089146710950709"/>
          <c:w val="0.77514311812031922"/>
          <c:h val="0.7170918755959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'กราฟ 19 12 66 '!$A$34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19 12 66 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19 12 66 '!$B$34:$D$34</c:f>
              <c:numCache>
                <c:formatCode>#,##0.00,,</c:formatCode>
                <c:ptCount val="3"/>
                <c:pt idx="0">
                  <c:v>11303087087.860001</c:v>
                </c:pt>
                <c:pt idx="1">
                  <c:v>9740973545.5</c:v>
                </c:pt>
                <c:pt idx="2">
                  <c:v>1562113542.3599999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93-4186-A059-815DC7ADD51C}"/>
            </c:ext>
          </c:extLst>
        </c:ser>
        <c:ser>
          <c:idx val="1"/>
          <c:order val="1"/>
          <c:tx>
            <c:strRef>
              <c:f>'กราฟ 19 12 66 '!$A$35</c:f>
              <c:strCache>
                <c:ptCount val="1"/>
                <c:pt idx="0">
                  <c:v>การใช้จ่าย</c:v>
                </c:pt>
              </c:strCache>
            </c:strRef>
          </c:tx>
          <c:spPr>
            <a:solidFill>
              <a:srgbClr val="8DC3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19 12 66 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19 12 66 '!$B$35:$D$35</c:f>
              <c:numCache>
                <c:formatCode>#,##0.00,,</c:formatCode>
                <c:ptCount val="3"/>
                <c:pt idx="0">
                  <c:v>7274081273.0600004</c:v>
                </c:pt>
                <c:pt idx="1">
                  <c:v>6398652361.4700003</c:v>
                </c:pt>
                <c:pt idx="2">
                  <c:v>875428911.58999991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93-4186-A059-815DC7ADD5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axId val="374380064"/>
        <c:axId val="374374576"/>
      </c:barChart>
      <c:lineChart>
        <c:grouping val="standard"/>
        <c:varyColors val="0"/>
        <c:ser>
          <c:idx val="2"/>
          <c:order val="2"/>
          <c:tx>
            <c:strRef>
              <c:f>'กราฟ 19 12 66 '!$A$36</c:f>
              <c:strCache>
                <c:ptCount val="1"/>
                <c:pt idx="0">
                  <c:v>เป้าหมาย Q4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19 12 66 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19 12 66 '!$B$36:$D$36</c:f>
              <c:numCache>
                <c:formatCode>0.00%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93-4186-A059-815DC7ADD51C}"/>
            </c:ext>
          </c:extLst>
        </c:ser>
        <c:ser>
          <c:idx val="3"/>
          <c:order val="3"/>
          <c:tx>
            <c:strRef>
              <c:f>'กราฟ 19 12 66 '!$A$37</c:f>
              <c:strCache>
                <c:ptCount val="1"/>
                <c:pt idx="0">
                  <c:v>ร้อยละการใช้จ่ายของจังหวัดเชียงใหม่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8280430280959802E-3"/>
                  <c:y val="-5.672639119534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692-4111-A840-7BF29D2C9E5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039262807531053E-3"/>
                  <c:y val="-3.881279397576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92-4111-A840-7BF29D2C9E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33708182046521E-2"/>
                  <c:y val="-5.9711990731946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92-4111-A840-7BF29D2C9E5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'กราฟ 19 12 66 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19 12 66 '!$B$37:$D$37</c:f>
              <c:numCache>
                <c:formatCode>0.00%</c:formatCode>
                <c:ptCount val="3"/>
                <c:pt idx="0">
                  <c:v>0.64354819320755963</c:v>
                </c:pt>
                <c:pt idx="1">
                  <c:v>0.65688017030145418</c:v>
                </c:pt>
                <c:pt idx="2">
                  <c:v>0.56041311201196364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693-4186-A059-815DC7ADD5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4378496"/>
        <c:axId val="374378104"/>
      </c:lineChart>
      <c:catAx>
        <c:axId val="37438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374576"/>
        <c:crosses val="autoZero"/>
        <c:auto val="1"/>
        <c:lblAlgn val="ctr"/>
        <c:lblOffset val="100"/>
        <c:noMultiLvlLbl val="0"/>
      </c:catAx>
      <c:valAx>
        <c:axId val="374374576"/>
        <c:scaling>
          <c:orientation val="minMax"/>
        </c:scaling>
        <c:delete val="0"/>
        <c:axPos val="l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380064"/>
        <c:crosses val="autoZero"/>
        <c:crossBetween val="between"/>
      </c:valAx>
      <c:valAx>
        <c:axId val="374378104"/>
        <c:scaling>
          <c:orientation val="minMax"/>
          <c:max val="1"/>
          <c:min val="0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378496"/>
        <c:crosses val="max"/>
        <c:crossBetween val="between"/>
      </c:valAx>
      <c:catAx>
        <c:axId val="37437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4378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2024345064831966"/>
          <c:y val="0.91714867251311316"/>
          <c:w val="0.7595130987033607"/>
          <c:h val="7.9865727950289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68147648790349"/>
          <c:y val="0.17346025498641504"/>
          <c:w val="0.63931101052931694"/>
          <c:h val="0.78373445940112818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8DC36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19-4631-AF38-F25E313DBB1D}"/>
              </c:ext>
            </c:extLst>
          </c:dPt>
          <c:dPt>
            <c:idx val="1"/>
            <c:bubble3D val="0"/>
            <c:spPr>
              <a:solidFill>
                <a:srgbClr val="D4626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19-4631-AF38-F25E313DBB1D}"/>
              </c:ext>
            </c:extLst>
          </c:dPt>
          <c:dLbls>
            <c:dLbl>
              <c:idx val="0"/>
              <c:layout>
                <c:manualLayout>
                  <c:x val="0.10879240799573918"/>
                  <c:y val="-0.16265156818570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19-4631-AF38-F25E313DBB1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767015651556404E-3"/>
                  <c:y val="-3.63441851569298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rgbClr val="D4626D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D19-4631-AF38-F25E313DBB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accent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'กราฟ 19 12 66 '!$B$90:$C$90</c:f>
              <c:strCache>
                <c:ptCount val="2"/>
                <c:pt idx="0">
                  <c:v>ใช้จ่าย</c:v>
                </c:pt>
                <c:pt idx="1">
                  <c:v>คงเหลือ</c:v>
                </c:pt>
              </c:strCache>
            </c:strRef>
          </c:cat>
          <c:val>
            <c:numRef>
              <c:f>'กราฟ 19 12 66 '!$B$91:$C$91</c:f>
              <c:numCache>
                <c:formatCode>#,##0.00,,</c:formatCode>
                <c:ptCount val="2"/>
                <c:pt idx="0">
                  <c:v>1583326367.22</c:v>
                </c:pt>
                <c:pt idx="1">
                  <c:v>228486469.98000002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D19-4631-AF38-F25E313D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88408214619837"/>
          <c:y val="4.2298610019835231E-2"/>
          <c:w val="0.65487280244036894"/>
          <c:h val="0.759513175396318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CA-43C2-8893-555B06054A2A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CA-43C2-8893-555B06054A2A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400" b="1" i="0" u="none" strike="noStrike" kern="1200" baseline="0">
                        <a:solidFill>
                          <a:srgbClr val="FF660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fld id="{9B75A784-B967-42FB-81F4-D9452CF241B6}" type="VALUE">
                      <a:rPr lang="en-US">
                        <a:solidFill>
                          <a:srgbClr val="FF6600"/>
                        </a:solidFill>
                      </a:rPr>
                      <a:pPr>
                        <a:defRPr b="1">
                          <a:solidFill>
                            <a:srgbClr val="FF6600"/>
                          </a:solidFill>
                        </a:defRPr>
                      </a:pPr>
                      <a:t>[ค่า]</a:t>
                    </a:fld>
                    <a:endParaRPr lang="th-T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rgbClr val="FF66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DCA-43C2-8893-555B06054A2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'กราฟ 7 12 66'!$B$54:$C$54</c:f>
              <c:strCache>
                <c:ptCount val="2"/>
                <c:pt idx="0">
                  <c:v>เบิกจ่าย</c:v>
                </c:pt>
                <c:pt idx="1">
                  <c:v>คงเหลือ</c:v>
                </c:pt>
              </c:strCache>
            </c:strRef>
          </c:cat>
          <c:val>
            <c:numRef>
              <c:f>'กราฟ 7 12 66'!$B$55:$C$55</c:f>
              <c:numCache>
                <c:formatCode>#,##0.00,,</c:formatCode>
                <c:ptCount val="2"/>
                <c:pt idx="0">
                  <c:v>541537147.67000008</c:v>
                </c:pt>
                <c:pt idx="1">
                  <c:v>1270275689.53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CA-43C2-8893-555B06054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52537182852143"/>
          <c:y val="0.17997739865850101"/>
          <c:w val="0.76975940507436569"/>
          <c:h val="0.73577136191309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'กราฟ 7 12 66'!$A$72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7 12 66'!$B$71:$D$71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7 12 66'!$B$72:$D$72</c:f>
              <c:numCache>
                <c:formatCode>#,##0.00,,</c:formatCode>
                <c:ptCount val="3"/>
                <c:pt idx="0">
                  <c:v>3363395507.7899995</c:v>
                </c:pt>
                <c:pt idx="1">
                  <c:v>2807293974.3599997</c:v>
                </c:pt>
                <c:pt idx="2">
                  <c:v>556101533.42999995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58-42BB-8793-5BB84AFB2FA2}"/>
            </c:ext>
          </c:extLst>
        </c:ser>
        <c:ser>
          <c:idx val="1"/>
          <c:order val="1"/>
          <c:tx>
            <c:strRef>
              <c:f>'กราฟ 7 12 66'!$A$73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7 12 66'!$B$71:$D$71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7 12 66'!$B$73:$D$73</c:f>
              <c:numCache>
                <c:formatCode>#,##0.00,,</c:formatCode>
                <c:ptCount val="3"/>
                <c:pt idx="0">
                  <c:v>3186197791.3199997</c:v>
                </c:pt>
                <c:pt idx="1">
                  <c:v>2635159524.1199999</c:v>
                </c:pt>
                <c:pt idx="2">
                  <c:v>551038267.20000005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58-42BB-8793-5BB84AFB2FA2}"/>
            </c:ext>
          </c:extLst>
        </c:ser>
        <c:ser>
          <c:idx val="2"/>
          <c:order val="2"/>
          <c:tx>
            <c:strRef>
              <c:f>'กราฟ 7 12 66'!$A$74</c:f>
              <c:strCache>
                <c:ptCount val="1"/>
                <c:pt idx="0">
                  <c:v>การใช้จ่าย</c:v>
                </c:pt>
              </c:strCache>
            </c:strRef>
          </c:tx>
          <c:spPr>
            <a:solidFill>
              <a:srgbClr val="8DC3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7 12 66'!$B$71:$D$71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7 12 66'!$B$74:$D$74</c:f>
              <c:numCache>
                <c:formatCode>#,##0.00,,</c:formatCode>
                <c:ptCount val="3"/>
                <c:pt idx="0">
                  <c:v>3205317264.5099998</c:v>
                </c:pt>
                <c:pt idx="1">
                  <c:v>2654215248.9899998</c:v>
                </c:pt>
                <c:pt idx="2">
                  <c:v>551102015.51999998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58-42BB-8793-5BB84AFB2F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74376144"/>
        <c:axId val="374377320"/>
      </c:barChart>
      <c:catAx>
        <c:axId val="374376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74377320"/>
        <c:crosses val="autoZero"/>
        <c:auto val="1"/>
        <c:lblAlgn val="ctr"/>
        <c:lblOffset val="100"/>
        <c:noMultiLvlLbl val="0"/>
      </c:catAx>
      <c:valAx>
        <c:axId val="374377320"/>
        <c:scaling>
          <c:orientation val="minMax"/>
        </c:scaling>
        <c:delete val="0"/>
        <c:axPos val="b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7437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7EBB55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4">
                    <a:lumMod val="7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206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TH Sarabun New" panose="020B0500040200020003" pitchFamily="34" charset="-34"/>
          <a:cs typeface="TH Sarabun New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7981269593385"/>
          <c:y val="3.6413450357603655E-2"/>
          <c:w val="0.79928755209409574"/>
          <c:h val="0.8141520438807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'กราฟ 7 12 66'!$A$22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7 12 66'!$B$21:$D$21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7 12 66'!$B$22:$D$22</c:f>
              <c:numCache>
                <c:formatCode>#,##0.00,,</c:formatCode>
                <c:ptCount val="3"/>
                <c:pt idx="0">
                  <c:v>10886023774.66</c:v>
                </c:pt>
                <c:pt idx="1">
                  <c:v>9381715593.7399998</c:v>
                </c:pt>
                <c:pt idx="2">
                  <c:v>1504308180.9200001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E-46AE-ACAC-6CF333629227}"/>
            </c:ext>
          </c:extLst>
        </c:ser>
        <c:ser>
          <c:idx val="1"/>
          <c:order val="1"/>
          <c:tx>
            <c:strRef>
              <c:f>'กราฟ 7 12 66'!$A$23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7 12 66'!$B$21:$D$21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7 12 66'!$B$23:$D$23</c:f>
              <c:numCache>
                <c:formatCode>#,##0.00,,</c:formatCode>
                <c:ptCount val="3"/>
                <c:pt idx="0">
                  <c:v>6738816489.6099997</c:v>
                </c:pt>
                <c:pt idx="1">
                  <c:v>6301321237.6199999</c:v>
                </c:pt>
                <c:pt idx="2">
                  <c:v>437495251.99000001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E-46AE-ACAC-6CF3336292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axId val="374378888"/>
        <c:axId val="374379672"/>
      </c:barChart>
      <c:lineChart>
        <c:grouping val="standard"/>
        <c:varyColors val="0"/>
        <c:ser>
          <c:idx val="2"/>
          <c:order val="2"/>
          <c:tx>
            <c:strRef>
              <c:f>'กราฟ 7 12 66'!$A$24</c:f>
              <c:strCache>
                <c:ptCount val="1"/>
                <c:pt idx="0">
                  <c:v>เป้าหมาย Q4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7 12 66'!$B$21:$D$21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7 12 66'!$B$24:$D$24</c:f>
              <c:numCache>
                <c:formatCode>0.00%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7E-46AE-ACAC-6CF33362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378888"/>
        <c:axId val="374379672"/>
      </c:lineChart>
      <c:lineChart>
        <c:grouping val="standard"/>
        <c:varyColors val="0"/>
        <c:ser>
          <c:idx val="3"/>
          <c:order val="3"/>
          <c:tx>
            <c:strRef>
              <c:f>'กราฟ 7 12 66'!$A$25</c:f>
              <c:strCache>
                <c:ptCount val="1"/>
                <c:pt idx="0">
                  <c:v>ร้อยละการเบิกจ่ายของจังหวัดเชียงใหม่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965394952030783E-3"/>
                  <c:y val="-3.293206104692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99-41B6-BBAD-9CF7F0E0FA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7 12 66'!$B$21:$D$21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7 12 66'!$B$25:$D$25</c:f>
              <c:numCache>
                <c:formatCode>0.00%</c:formatCode>
                <c:ptCount val="3"/>
                <c:pt idx="0">
                  <c:v>0.6190337839695258</c:v>
                </c:pt>
                <c:pt idx="1">
                  <c:v>0.67165980194758734</c:v>
                </c:pt>
                <c:pt idx="2">
                  <c:v>0.29082820763657485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7E-46AE-ACAC-6CF33362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376928"/>
        <c:axId val="374381240"/>
      </c:lineChart>
      <c:catAx>
        <c:axId val="37437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379672"/>
        <c:crosses val="autoZero"/>
        <c:auto val="1"/>
        <c:lblAlgn val="ctr"/>
        <c:lblOffset val="100"/>
        <c:noMultiLvlLbl val="0"/>
      </c:catAx>
      <c:valAx>
        <c:axId val="374379672"/>
        <c:scaling>
          <c:orientation val="minMax"/>
        </c:scaling>
        <c:delete val="0"/>
        <c:axPos val="l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378888"/>
        <c:crosses val="autoZero"/>
        <c:crossBetween val="between"/>
      </c:valAx>
      <c:valAx>
        <c:axId val="374381240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376928"/>
        <c:crosses val="max"/>
        <c:crossBetween val="between"/>
      </c:valAx>
      <c:catAx>
        <c:axId val="37437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4381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1.1598221737906759E-2"/>
          <c:y val="0.91701657753277743"/>
          <c:w val="0.9681207601638725"/>
          <c:h val="6.292450037914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9995378263964"/>
          <c:y val="0.1089146710950709"/>
          <c:w val="0.77514311812031922"/>
          <c:h val="0.7170918755959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'กราฟ 7 12 66'!$A$34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7 12 66'!$B$33:$D$33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7 12 66'!$B$34:$D$34</c:f>
              <c:numCache>
                <c:formatCode>#,##0.00,,</c:formatCode>
                <c:ptCount val="3"/>
                <c:pt idx="0">
                  <c:v>10886023774.66</c:v>
                </c:pt>
                <c:pt idx="1">
                  <c:v>9381715593.7399998</c:v>
                </c:pt>
                <c:pt idx="2">
                  <c:v>1504308180.9200001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93-4186-A059-815DC7ADD51C}"/>
            </c:ext>
          </c:extLst>
        </c:ser>
        <c:ser>
          <c:idx val="1"/>
          <c:order val="1"/>
          <c:tx>
            <c:strRef>
              <c:f>'กราฟ 7 12 66'!$A$35</c:f>
              <c:strCache>
                <c:ptCount val="1"/>
                <c:pt idx="0">
                  <c:v>การใช้จ่าย</c:v>
                </c:pt>
              </c:strCache>
            </c:strRef>
          </c:tx>
          <c:spPr>
            <a:solidFill>
              <a:srgbClr val="8DC3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7 12 66'!$B$33:$D$33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7 12 66'!$B$35:$D$35</c:f>
              <c:numCache>
                <c:formatCode>#,##0.00,,</c:formatCode>
                <c:ptCount val="3"/>
                <c:pt idx="0">
                  <c:v>7201091529.29</c:v>
                </c:pt>
                <c:pt idx="1">
                  <c:v>6376786802.3299999</c:v>
                </c:pt>
                <c:pt idx="2">
                  <c:v>824304726.96000004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93-4186-A059-815DC7ADD5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axId val="374375360"/>
        <c:axId val="374945464"/>
      </c:barChart>
      <c:lineChart>
        <c:grouping val="standard"/>
        <c:varyColors val="0"/>
        <c:ser>
          <c:idx val="2"/>
          <c:order val="2"/>
          <c:tx>
            <c:strRef>
              <c:f>'กราฟ 7 12 66'!$A$36</c:f>
              <c:strCache>
                <c:ptCount val="1"/>
                <c:pt idx="0">
                  <c:v>เป้าหมาย Q4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7 12 66'!$B$33:$D$33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7 12 66'!$B$36:$D$36</c:f>
              <c:numCache>
                <c:formatCode>0.00%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93-4186-A059-815DC7ADD51C}"/>
            </c:ext>
          </c:extLst>
        </c:ser>
        <c:ser>
          <c:idx val="3"/>
          <c:order val="3"/>
          <c:tx>
            <c:strRef>
              <c:f>'กราฟ 7 12 66'!$A$37</c:f>
              <c:strCache>
                <c:ptCount val="1"/>
                <c:pt idx="0">
                  <c:v>ร้อยละการใช้จ่ายของจังหวัดเชียงใหม่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8280430280959802E-3"/>
                  <c:y val="-5.672639119534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692-4111-A840-7BF29D2C9E5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039262807531053E-3"/>
                  <c:y val="-3.881279397576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92-4111-A840-7BF29D2C9E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33708182046521E-2"/>
                  <c:y val="-5.9711990731946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92-4111-A840-7BF29D2C9E5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'กราฟ 7 12 66'!$B$33:$D$33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7 12 66'!$B$37:$D$37</c:f>
              <c:numCache>
                <c:formatCode>0.00%</c:formatCode>
                <c:ptCount val="3"/>
                <c:pt idx="0">
                  <c:v>0.66149878765214343</c:v>
                </c:pt>
                <c:pt idx="1">
                  <c:v>0.67970370009776737</c:v>
                </c:pt>
                <c:pt idx="2">
                  <c:v>0.54796266976084274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693-4186-A059-815DC7ADD5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4942328"/>
        <c:axId val="374945856"/>
      </c:lineChart>
      <c:catAx>
        <c:axId val="37437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945464"/>
        <c:crosses val="autoZero"/>
        <c:auto val="1"/>
        <c:lblAlgn val="ctr"/>
        <c:lblOffset val="100"/>
        <c:noMultiLvlLbl val="0"/>
      </c:catAx>
      <c:valAx>
        <c:axId val="374945464"/>
        <c:scaling>
          <c:orientation val="minMax"/>
        </c:scaling>
        <c:delete val="0"/>
        <c:axPos val="l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375360"/>
        <c:crosses val="autoZero"/>
        <c:crossBetween val="between"/>
      </c:valAx>
      <c:valAx>
        <c:axId val="374945856"/>
        <c:scaling>
          <c:orientation val="minMax"/>
          <c:max val="1"/>
          <c:min val="0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942328"/>
        <c:crosses val="max"/>
        <c:crossBetween val="between"/>
      </c:valAx>
      <c:catAx>
        <c:axId val="374942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4945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2024345064831966"/>
          <c:y val="0.91714867251311316"/>
          <c:w val="0.7595130987033607"/>
          <c:h val="7.9865727950289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52537182852143"/>
          <c:y val="0.17997739865850101"/>
          <c:w val="0.76975940507436569"/>
          <c:h val="0.73577136191309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'กราฟ 24 10 66'!$A$72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24 10 66'!$B$71:$D$71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24 10 66'!$B$72:$D$72</c:f>
              <c:numCache>
                <c:formatCode>#,##0.00,,</c:formatCode>
                <c:ptCount val="3"/>
                <c:pt idx="0">
                  <c:v>3363395507.79</c:v>
                </c:pt>
                <c:pt idx="1">
                  <c:v>2807293974.3599997</c:v>
                </c:pt>
                <c:pt idx="2">
                  <c:v>556101533.42999995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58-42BB-8793-5BB84AFB2FA2}"/>
            </c:ext>
          </c:extLst>
        </c:ser>
        <c:ser>
          <c:idx val="1"/>
          <c:order val="1"/>
          <c:tx>
            <c:strRef>
              <c:f>'กราฟ 24 10 66'!$A$73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24 10 66'!$B$71:$D$71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24 10 66'!$B$73:$D$73</c:f>
              <c:numCache>
                <c:formatCode>#,##0.00,,</c:formatCode>
                <c:ptCount val="3"/>
                <c:pt idx="0">
                  <c:v>3186197791.3199997</c:v>
                </c:pt>
                <c:pt idx="1">
                  <c:v>2635159524.1199999</c:v>
                </c:pt>
                <c:pt idx="2">
                  <c:v>551038267.20000005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58-42BB-8793-5BB84AFB2FA2}"/>
            </c:ext>
          </c:extLst>
        </c:ser>
        <c:ser>
          <c:idx val="2"/>
          <c:order val="2"/>
          <c:tx>
            <c:strRef>
              <c:f>'กราฟ 24 10 66'!$A$74</c:f>
              <c:strCache>
                <c:ptCount val="1"/>
                <c:pt idx="0">
                  <c:v>การใช้จ่าย</c:v>
                </c:pt>
              </c:strCache>
            </c:strRef>
          </c:tx>
          <c:spPr>
            <a:solidFill>
              <a:srgbClr val="8DC3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24 10 66'!$B$71:$D$71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24 10 66'!$B$74:$D$74</c:f>
              <c:numCache>
                <c:formatCode>#,##0.00,,</c:formatCode>
                <c:ptCount val="3"/>
                <c:pt idx="0">
                  <c:v>3205317264.5099998</c:v>
                </c:pt>
                <c:pt idx="1">
                  <c:v>2654215248.9899998</c:v>
                </c:pt>
                <c:pt idx="2">
                  <c:v>551102015.51999998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58-42BB-8793-5BB84AFB2F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71906648"/>
        <c:axId val="371907032"/>
      </c:barChart>
      <c:catAx>
        <c:axId val="371906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71907032"/>
        <c:crosses val="autoZero"/>
        <c:auto val="1"/>
        <c:lblAlgn val="ctr"/>
        <c:lblOffset val="100"/>
        <c:noMultiLvlLbl val="0"/>
      </c:catAx>
      <c:valAx>
        <c:axId val="371907032"/>
        <c:scaling>
          <c:orientation val="minMax"/>
        </c:scaling>
        <c:delete val="0"/>
        <c:axPos val="b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7190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7EBB55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4">
                    <a:lumMod val="7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206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TH Sarabun New" panose="020B0500040200020003" pitchFamily="34" charset="-34"/>
          <a:cs typeface="TH Sarabun New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68147648790349"/>
          <c:y val="0.17346025498641504"/>
          <c:w val="0.63931101052931694"/>
          <c:h val="0.78373445940112818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8DC36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19-4631-AF38-F25E313DBB1D}"/>
              </c:ext>
            </c:extLst>
          </c:dPt>
          <c:dPt>
            <c:idx val="1"/>
            <c:bubble3D val="0"/>
            <c:spPr>
              <a:solidFill>
                <a:srgbClr val="D4626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19-4631-AF38-F25E313DBB1D}"/>
              </c:ext>
            </c:extLst>
          </c:dPt>
          <c:dLbls>
            <c:dLbl>
              <c:idx val="0"/>
              <c:layout>
                <c:manualLayout>
                  <c:x val="0.10879240799573918"/>
                  <c:y val="-0.16265156818570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19-4631-AF38-F25E313DBB1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767015651556404E-3"/>
                  <c:y val="-3.63441851569298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rgbClr val="D4626D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D19-4631-AF38-F25E313DBB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accent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'กราฟ 7 12 66'!$B$90:$C$90</c:f>
              <c:strCache>
                <c:ptCount val="2"/>
                <c:pt idx="0">
                  <c:v>ใช้จ่าย</c:v>
                </c:pt>
                <c:pt idx="1">
                  <c:v>คงเหลือ</c:v>
                </c:pt>
              </c:strCache>
            </c:strRef>
          </c:cat>
          <c:val>
            <c:numRef>
              <c:f>'กราฟ 7 12 66'!$B$91:$C$91</c:f>
              <c:numCache>
                <c:formatCode>#,##0.00,,</c:formatCode>
                <c:ptCount val="2"/>
                <c:pt idx="0">
                  <c:v>1583326367.22</c:v>
                </c:pt>
                <c:pt idx="1">
                  <c:v>228486469.98000002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D19-4631-AF38-F25E313D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88408214619837"/>
          <c:y val="4.2298610019835231E-2"/>
          <c:w val="0.65487280244036894"/>
          <c:h val="0.759513175396318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CA-43C2-8893-555B06054A2A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CA-43C2-8893-555B06054A2A}"/>
              </c:ext>
            </c:extLst>
          </c:dPt>
          <c:dPt>
            <c:idx val="2"/>
            <c:bubble3D val="0"/>
            <c:spPr>
              <a:solidFill>
                <a:srgbClr val="D4626D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DCA-43C2-8893-555B06054A2A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9B75A784-B967-42FB-81F4-D9452CF241B6}" type="VALUE">
                      <a:rPr lang="en-US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/>
                      <a:t>[ค่า]</a:t>
                    </a:fld>
                    <a:endParaRPr lang="th-TH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DCA-43C2-8893-555B06054A2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rgbClr val="D4626D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'กราฟ 31 10 66'!$A$54:$C$54</c:f>
              <c:strCache>
                <c:ptCount val="3"/>
                <c:pt idx="0">
                  <c:v>เงินกันไว้เบิก 
เหลื่อมปี
</c:v>
                </c:pt>
                <c:pt idx="1">
                  <c:v>เบิกจ่าย</c:v>
                </c:pt>
                <c:pt idx="2">
                  <c:v>คงเหลือ</c:v>
                </c:pt>
              </c:strCache>
            </c:strRef>
          </c:cat>
          <c:val>
            <c:numRef>
              <c:f>'กราฟ 31 10 66'!$A$55:$C$55</c:f>
              <c:numCache>
                <c:formatCode>#,##0.00,,</c:formatCode>
                <c:ptCount val="3"/>
                <c:pt idx="0">
                  <c:v>1811581749.5600002</c:v>
                </c:pt>
                <c:pt idx="1">
                  <c:v>154069141.69</c:v>
                </c:pt>
                <c:pt idx="2">
                  <c:v>1657512607.8699999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CA-43C2-8893-555B06054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52537182852143"/>
          <c:y val="0.17997739865850101"/>
          <c:w val="0.76975940507436569"/>
          <c:h val="0.73577136191309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'กราฟ 31 10 66'!$A$72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10 66'!$B$71:$D$71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31 10 66'!$B$72:$D$72</c:f>
              <c:numCache>
                <c:formatCode>#,##0.00,,</c:formatCode>
                <c:ptCount val="3"/>
                <c:pt idx="0">
                  <c:v>3363395507.7899995</c:v>
                </c:pt>
                <c:pt idx="1">
                  <c:v>2807293974.3599997</c:v>
                </c:pt>
                <c:pt idx="2">
                  <c:v>556101533.42999995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58-42BB-8793-5BB84AFB2FA2}"/>
            </c:ext>
          </c:extLst>
        </c:ser>
        <c:ser>
          <c:idx val="1"/>
          <c:order val="1"/>
          <c:tx>
            <c:strRef>
              <c:f>'กราฟ 31 10 66'!$A$73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10 66'!$B$71:$D$71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31 10 66'!$B$73:$D$73</c:f>
              <c:numCache>
                <c:formatCode>#,##0.00,,</c:formatCode>
                <c:ptCount val="3"/>
                <c:pt idx="0">
                  <c:v>3186197791.3199997</c:v>
                </c:pt>
                <c:pt idx="1">
                  <c:v>2635159524.1199999</c:v>
                </c:pt>
                <c:pt idx="2">
                  <c:v>551038267.20000005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58-42BB-8793-5BB84AFB2FA2}"/>
            </c:ext>
          </c:extLst>
        </c:ser>
        <c:ser>
          <c:idx val="2"/>
          <c:order val="2"/>
          <c:tx>
            <c:strRef>
              <c:f>'กราฟ 31 10 66'!$A$74</c:f>
              <c:strCache>
                <c:ptCount val="1"/>
                <c:pt idx="0">
                  <c:v>การใช้จ่าย</c:v>
                </c:pt>
              </c:strCache>
            </c:strRef>
          </c:tx>
          <c:spPr>
            <a:solidFill>
              <a:srgbClr val="8DC3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10 66'!$B$71:$D$71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31 10 66'!$B$74:$D$74</c:f>
              <c:numCache>
                <c:formatCode>#,##0.00,,</c:formatCode>
                <c:ptCount val="3"/>
                <c:pt idx="0">
                  <c:v>3205317264.5099998</c:v>
                </c:pt>
                <c:pt idx="1">
                  <c:v>2654215248.9899998</c:v>
                </c:pt>
                <c:pt idx="2">
                  <c:v>551102015.51999998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58-42BB-8793-5BB84AFB2F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74940368"/>
        <c:axId val="374942720"/>
      </c:barChart>
      <c:catAx>
        <c:axId val="374940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74942720"/>
        <c:crosses val="autoZero"/>
        <c:auto val="1"/>
        <c:lblAlgn val="ctr"/>
        <c:lblOffset val="100"/>
        <c:noMultiLvlLbl val="0"/>
      </c:catAx>
      <c:valAx>
        <c:axId val="374942720"/>
        <c:scaling>
          <c:orientation val="minMax"/>
        </c:scaling>
        <c:delete val="0"/>
        <c:axPos val="b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7494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7EBB55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4">
                    <a:lumMod val="7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206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TH Sarabun New" panose="020B0500040200020003" pitchFamily="34" charset="-34"/>
          <a:cs typeface="TH Sarabun New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7981269593385"/>
          <c:y val="3.6413450357603655E-2"/>
          <c:w val="0.79928755209409574"/>
          <c:h val="0.8141520438807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'กราฟ 31 10 66'!$A$22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10 66'!$B$21:$D$21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10 66'!$B$22:$D$22</c:f>
              <c:numCache>
                <c:formatCode>#,##0.00,,</c:formatCode>
                <c:ptCount val="3"/>
                <c:pt idx="0">
                  <c:v>9266326867.4200001</c:v>
                </c:pt>
                <c:pt idx="1">
                  <c:v>7920413789.2200003</c:v>
                </c:pt>
                <c:pt idx="2">
                  <c:v>1345913078.2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E-46AE-ACAC-6CF333629227}"/>
            </c:ext>
          </c:extLst>
        </c:ser>
        <c:ser>
          <c:idx val="1"/>
          <c:order val="1"/>
          <c:tx>
            <c:strRef>
              <c:f>'กราฟ 31 10 66'!$A$23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10 66'!$B$21:$D$21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10 66'!$B$23:$D$23</c:f>
              <c:numCache>
                <c:formatCode>#,##0.00,,</c:formatCode>
                <c:ptCount val="3"/>
                <c:pt idx="0">
                  <c:v>5411104711.8800001</c:v>
                </c:pt>
                <c:pt idx="1">
                  <c:v>5237305424.5500002</c:v>
                </c:pt>
                <c:pt idx="2">
                  <c:v>173799287.33000001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E-46AE-ACAC-6CF3336292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axId val="374941152"/>
        <c:axId val="374944288"/>
      </c:barChart>
      <c:lineChart>
        <c:grouping val="standard"/>
        <c:varyColors val="0"/>
        <c:ser>
          <c:idx val="2"/>
          <c:order val="2"/>
          <c:tx>
            <c:strRef>
              <c:f>'กราฟ 31 10 66'!$A$24</c:f>
              <c:strCache>
                <c:ptCount val="1"/>
                <c:pt idx="0">
                  <c:v>เป้าหมาย Q4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10 66'!$B$21:$D$21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10 66'!$B$24:$D$24</c:f>
              <c:numCache>
                <c:formatCode>0.00%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7E-46AE-ACAC-6CF33362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941152"/>
        <c:axId val="374944288"/>
      </c:lineChart>
      <c:lineChart>
        <c:grouping val="standard"/>
        <c:varyColors val="0"/>
        <c:ser>
          <c:idx val="3"/>
          <c:order val="3"/>
          <c:tx>
            <c:strRef>
              <c:f>'กราฟ 31 10 66'!$A$25</c:f>
              <c:strCache>
                <c:ptCount val="1"/>
                <c:pt idx="0">
                  <c:v>ร้อยละการเบิกจ่ายของจังหวัดเชียงใหม่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965394952030783E-3"/>
                  <c:y val="-3.293206104692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99-41B6-BBAD-9CF7F0E0FA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10 66'!$B$21:$D$21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10 66'!$B$25:$D$25</c:f>
              <c:numCache>
                <c:formatCode>0.00%</c:formatCode>
                <c:ptCount val="3"/>
                <c:pt idx="0">
                  <c:v>0.58395357613653875</c:v>
                </c:pt>
                <c:pt idx="1">
                  <c:v>0.66124139015037098</c:v>
                </c:pt>
                <c:pt idx="2">
                  <c:v>0.12913113792046368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7E-46AE-ACAC-6CF33362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943504"/>
        <c:axId val="374943112"/>
      </c:lineChart>
      <c:catAx>
        <c:axId val="37494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944288"/>
        <c:crosses val="autoZero"/>
        <c:auto val="1"/>
        <c:lblAlgn val="ctr"/>
        <c:lblOffset val="100"/>
        <c:noMultiLvlLbl val="0"/>
      </c:catAx>
      <c:valAx>
        <c:axId val="374944288"/>
        <c:scaling>
          <c:orientation val="minMax"/>
        </c:scaling>
        <c:delete val="0"/>
        <c:axPos val="l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941152"/>
        <c:crosses val="autoZero"/>
        <c:crossBetween val="between"/>
      </c:valAx>
      <c:valAx>
        <c:axId val="374943112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943504"/>
        <c:crosses val="max"/>
        <c:crossBetween val="between"/>
      </c:valAx>
      <c:catAx>
        <c:axId val="37494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4943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1.1598221737906759E-2"/>
          <c:y val="0.91701657753277743"/>
          <c:w val="0.9681207601638725"/>
          <c:h val="6.292450037914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9995378263964"/>
          <c:y val="0.1089146710950709"/>
          <c:w val="0.77514311812031922"/>
          <c:h val="0.7170918755959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'กราฟ 31 10 66'!$A$34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10 66'!$B$33:$D$33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10 66'!$B$34:$D$34</c:f>
              <c:numCache>
                <c:formatCode>#,##0.00,,</c:formatCode>
                <c:ptCount val="3"/>
                <c:pt idx="0">
                  <c:v>9266326867.4200001</c:v>
                </c:pt>
                <c:pt idx="1">
                  <c:v>7920413789.2200003</c:v>
                </c:pt>
                <c:pt idx="2">
                  <c:v>1345913078.2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93-4186-A059-815DC7ADD51C}"/>
            </c:ext>
          </c:extLst>
        </c:ser>
        <c:ser>
          <c:idx val="1"/>
          <c:order val="1"/>
          <c:tx>
            <c:strRef>
              <c:f>'กราฟ 31 10 66'!$A$35</c:f>
              <c:strCache>
                <c:ptCount val="1"/>
                <c:pt idx="0">
                  <c:v>การใช้จ่าย</c:v>
                </c:pt>
              </c:strCache>
            </c:strRef>
          </c:tx>
          <c:spPr>
            <a:solidFill>
              <a:srgbClr val="8DC3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10 66'!$B$33:$D$33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10 66'!$B$35:$D$35</c:f>
              <c:numCache>
                <c:formatCode>#,##0.00,,</c:formatCode>
                <c:ptCount val="3"/>
                <c:pt idx="0">
                  <c:v>5490648145.6400003</c:v>
                </c:pt>
                <c:pt idx="1">
                  <c:v>5258946662.0600004</c:v>
                </c:pt>
                <c:pt idx="2">
                  <c:v>231701483.58000001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93-4186-A059-815DC7ADD5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axId val="374940760"/>
        <c:axId val="374941544"/>
      </c:barChart>
      <c:lineChart>
        <c:grouping val="standard"/>
        <c:varyColors val="0"/>
        <c:ser>
          <c:idx val="2"/>
          <c:order val="2"/>
          <c:tx>
            <c:strRef>
              <c:f>'กราฟ 31 10 66'!$A$36</c:f>
              <c:strCache>
                <c:ptCount val="1"/>
                <c:pt idx="0">
                  <c:v>เป้าหมาย Q4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10 66'!$B$33:$D$33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10 66'!$B$36:$D$36</c:f>
              <c:numCache>
                <c:formatCode>0.00%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93-4186-A059-815DC7ADD51C}"/>
            </c:ext>
          </c:extLst>
        </c:ser>
        <c:ser>
          <c:idx val="3"/>
          <c:order val="3"/>
          <c:tx>
            <c:strRef>
              <c:f>'กราฟ 31 10 66'!$A$37</c:f>
              <c:strCache>
                <c:ptCount val="1"/>
                <c:pt idx="0">
                  <c:v>ร้อยละการใช้จ่ายของจังหวัดเชียงใหม่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8280430280959802E-3"/>
                  <c:y val="-5.672639119534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692-4111-A840-7BF29D2C9E5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039262807531053E-3"/>
                  <c:y val="-3.881279397576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92-4111-A840-7BF29D2C9E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33708182046521E-2"/>
                  <c:y val="-5.9711990731946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92-4111-A840-7BF29D2C9E5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'กราฟ 31 10 66'!$B$33:$D$33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10 66'!$B$37:$D$37</c:f>
              <c:numCache>
                <c:formatCode>0.00%</c:formatCode>
                <c:ptCount val="3"/>
                <c:pt idx="0">
                  <c:v>0.59253771469522398</c:v>
                </c:pt>
                <c:pt idx="1">
                  <c:v>0.66397372687998157</c:v>
                </c:pt>
                <c:pt idx="2">
                  <c:v>0.17215189252033528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693-4186-A059-815DC7ADD5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4945072"/>
        <c:axId val="374943896"/>
      </c:lineChart>
      <c:catAx>
        <c:axId val="37494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941544"/>
        <c:crosses val="autoZero"/>
        <c:auto val="1"/>
        <c:lblAlgn val="ctr"/>
        <c:lblOffset val="100"/>
        <c:noMultiLvlLbl val="0"/>
      </c:catAx>
      <c:valAx>
        <c:axId val="374941544"/>
        <c:scaling>
          <c:orientation val="minMax"/>
        </c:scaling>
        <c:delete val="0"/>
        <c:axPos val="l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940760"/>
        <c:crosses val="autoZero"/>
        <c:crossBetween val="between"/>
      </c:valAx>
      <c:valAx>
        <c:axId val="374943896"/>
        <c:scaling>
          <c:orientation val="minMax"/>
          <c:max val="1"/>
          <c:min val="0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4945072"/>
        <c:crosses val="max"/>
        <c:crossBetween val="between"/>
      </c:valAx>
      <c:catAx>
        <c:axId val="37494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4943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2024345064831966"/>
          <c:y val="0.91714867251311316"/>
          <c:w val="0.7595130987033607"/>
          <c:h val="7.9865727950289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68147648790349"/>
          <c:y val="0.17346025498641504"/>
          <c:w val="0.63931101052931694"/>
          <c:h val="0.78373445940112818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19-4631-AF38-F25E313DBB1D}"/>
              </c:ext>
            </c:extLst>
          </c:dPt>
          <c:dPt>
            <c:idx val="1"/>
            <c:bubble3D val="0"/>
            <c:spPr>
              <a:solidFill>
                <a:srgbClr val="8DC36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19-4631-AF38-F25E313DBB1D}"/>
              </c:ext>
            </c:extLst>
          </c:dPt>
          <c:dPt>
            <c:idx val="2"/>
            <c:bubble3D val="0"/>
            <c:spPr>
              <a:solidFill>
                <a:srgbClr val="D4626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19-4631-AF38-F25E313DBB1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rgbClr val="00206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767015651556404E-3"/>
                  <c:y val="-3.63441851569298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rgbClr val="D4626D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D19-4631-AF38-F25E313DBB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accent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'กราฟ 31 10 66'!$A$90:$C$90</c:f>
              <c:strCache>
                <c:ptCount val="3"/>
                <c:pt idx="0">
                  <c:v>เงินกันไว้เบิก 
เหลื่อมปี
</c:v>
                </c:pt>
                <c:pt idx="1">
                  <c:v>ใช้จ่าย</c:v>
                </c:pt>
                <c:pt idx="2">
                  <c:v>คงเหลือ</c:v>
                </c:pt>
              </c:strCache>
            </c:strRef>
          </c:cat>
          <c:val>
            <c:numRef>
              <c:f>'กราฟ 31 10 66'!$A$91:$C$91</c:f>
              <c:numCache>
                <c:formatCode>#,##0.00,,</c:formatCode>
                <c:ptCount val="3"/>
                <c:pt idx="0">
                  <c:v>1811581749.5600002</c:v>
                </c:pt>
                <c:pt idx="1">
                  <c:v>1513494184.6100001</c:v>
                </c:pt>
                <c:pt idx="2">
                  <c:v>298087564.95000005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D19-4631-AF38-F25E313D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88408214619837"/>
          <c:y val="4.2298610019835231E-2"/>
          <c:w val="0.65487280244036894"/>
          <c:h val="0.759513175396318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CA-43C2-8893-555B06054A2A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CA-43C2-8893-555B06054A2A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400" b="1" i="0" u="none" strike="noStrike" kern="1200" baseline="0">
                        <a:solidFill>
                          <a:srgbClr val="FF660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fld id="{9B75A784-B967-42FB-81F4-D9452CF241B6}" type="VALUE">
                      <a:rPr lang="en-US">
                        <a:solidFill>
                          <a:srgbClr val="FF6600"/>
                        </a:solidFill>
                      </a:rPr>
                      <a:pPr>
                        <a:defRPr b="1">
                          <a:solidFill>
                            <a:srgbClr val="FF6600"/>
                          </a:solidFill>
                        </a:defRPr>
                      </a:pPr>
                      <a:t>[ค่า]</a:t>
                    </a:fld>
                    <a:endParaRPr lang="th-T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rgbClr val="FF66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DCA-43C2-8893-555B06054A2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'กราฟ 30 11 66 '!$B$54:$C$54</c:f>
              <c:strCache>
                <c:ptCount val="2"/>
                <c:pt idx="0">
                  <c:v>เบิกจ่าย</c:v>
                </c:pt>
                <c:pt idx="1">
                  <c:v>คงเหลือ</c:v>
                </c:pt>
              </c:strCache>
            </c:strRef>
          </c:cat>
          <c:val>
            <c:numRef>
              <c:f>'กราฟ 30 11 66 '!$B$55:$C$55</c:f>
              <c:numCache>
                <c:formatCode>#,##0.00,,</c:formatCode>
                <c:ptCount val="2"/>
                <c:pt idx="0">
                  <c:v>460143947.92000002</c:v>
                </c:pt>
                <c:pt idx="1">
                  <c:v>1351668889.28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CA-43C2-8893-555B06054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52537182852143"/>
          <c:y val="0.17997739865850101"/>
          <c:w val="0.76975940507436569"/>
          <c:h val="0.73577136191309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'กราฟ 30 11 66 '!$A$72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30 11 66 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30 11 66 '!$B$72:$D$72</c:f>
              <c:numCache>
                <c:formatCode>#,##0.00,,</c:formatCode>
                <c:ptCount val="3"/>
                <c:pt idx="0">
                  <c:v>3363395507.7899995</c:v>
                </c:pt>
                <c:pt idx="1">
                  <c:v>2807293974.3599997</c:v>
                </c:pt>
                <c:pt idx="2">
                  <c:v>556101533.42999995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58-42BB-8793-5BB84AFB2FA2}"/>
            </c:ext>
          </c:extLst>
        </c:ser>
        <c:ser>
          <c:idx val="1"/>
          <c:order val="1"/>
          <c:tx>
            <c:strRef>
              <c:f>'กราฟ 30 11 66 '!$A$73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30 11 66 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30 11 66 '!$B$73:$D$73</c:f>
              <c:numCache>
                <c:formatCode>#,##0.00,,</c:formatCode>
                <c:ptCount val="3"/>
                <c:pt idx="0">
                  <c:v>3186197791.3199997</c:v>
                </c:pt>
                <c:pt idx="1">
                  <c:v>2635159524.1199999</c:v>
                </c:pt>
                <c:pt idx="2">
                  <c:v>551038267.20000005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58-42BB-8793-5BB84AFB2FA2}"/>
            </c:ext>
          </c:extLst>
        </c:ser>
        <c:ser>
          <c:idx val="2"/>
          <c:order val="2"/>
          <c:tx>
            <c:strRef>
              <c:f>'กราฟ 30 11 66 '!$A$74</c:f>
              <c:strCache>
                <c:ptCount val="1"/>
                <c:pt idx="0">
                  <c:v>การใช้จ่าย</c:v>
                </c:pt>
              </c:strCache>
            </c:strRef>
          </c:tx>
          <c:spPr>
            <a:solidFill>
              <a:srgbClr val="8DC3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30 11 66 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30 11 66 '!$B$74:$D$74</c:f>
              <c:numCache>
                <c:formatCode>#,##0.00,,</c:formatCode>
                <c:ptCount val="3"/>
                <c:pt idx="0">
                  <c:v>3205317264.5099998</c:v>
                </c:pt>
                <c:pt idx="1">
                  <c:v>2654215248.9899998</c:v>
                </c:pt>
                <c:pt idx="2">
                  <c:v>551102015.51999998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58-42BB-8793-5BB84AFB2F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75710824"/>
        <c:axId val="375712784"/>
      </c:barChart>
      <c:catAx>
        <c:axId val="375710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75712784"/>
        <c:crosses val="autoZero"/>
        <c:auto val="1"/>
        <c:lblAlgn val="ctr"/>
        <c:lblOffset val="100"/>
        <c:noMultiLvlLbl val="0"/>
      </c:catAx>
      <c:valAx>
        <c:axId val="375712784"/>
        <c:scaling>
          <c:orientation val="minMax"/>
        </c:scaling>
        <c:delete val="0"/>
        <c:axPos val="b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7571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7EBB55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4">
                    <a:lumMod val="7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206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TH Sarabun New" panose="020B0500040200020003" pitchFamily="34" charset="-34"/>
          <a:cs typeface="TH Sarabun New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7981269593385"/>
          <c:y val="3.6413450357603655E-2"/>
          <c:w val="0.79928755209409574"/>
          <c:h val="0.8141520438807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'กราฟ 30 11 66 '!$A$22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30 11 66 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30 11 66 '!$B$22:$D$22</c:f>
              <c:numCache>
                <c:formatCode>#,##0.00,,</c:formatCode>
                <c:ptCount val="3"/>
                <c:pt idx="0">
                  <c:v>10700527358.34</c:v>
                </c:pt>
                <c:pt idx="1">
                  <c:v>9196229177.4200001</c:v>
                </c:pt>
                <c:pt idx="2">
                  <c:v>1504298180.9200001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E-46AE-ACAC-6CF333629227}"/>
            </c:ext>
          </c:extLst>
        </c:ser>
        <c:ser>
          <c:idx val="1"/>
          <c:order val="1"/>
          <c:tx>
            <c:strRef>
              <c:f>'กราฟ 30 11 66 '!$A$23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30 11 66 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30 11 66 '!$B$23:$D$23</c:f>
              <c:numCache>
                <c:formatCode>#,##0.00,,</c:formatCode>
                <c:ptCount val="3"/>
                <c:pt idx="0">
                  <c:v>6754730640.8000002</c:v>
                </c:pt>
                <c:pt idx="1">
                  <c:v>6317235388.8100004</c:v>
                </c:pt>
                <c:pt idx="2">
                  <c:v>437495251.99000001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E-46AE-ACAC-6CF3336292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axId val="375706120"/>
        <c:axId val="375706512"/>
      </c:barChart>
      <c:lineChart>
        <c:grouping val="standard"/>
        <c:varyColors val="0"/>
        <c:ser>
          <c:idx val="2"/>
          <c:order val="2"/>
          <c:tx>
            <c:strRef>
              <c:f>'กราฟ 30 11 66 '!$A$24</c:f>
              <c:strCache>
                <c:ptCount val="1"/>
                <c:pt idx="0">
                  <c:v>เป้าหมาย Q4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30 11 66 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30 11 66 '!$B$24:$D$24</c:f>
              <c:numCache>
                <c:formatCode>0.00%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7E-46AE-ACAC-6CF33362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06120"/>
        <c:axId val="375706512"/>
      </c:lineChart>
      <c:lineChart>
        <c:grouping val="standard"/>
        <c:varyColors val="0"/>
        <c:ser>
          <c:idx val="3"/>
          <c:order val="3"/>
          <c:tx>
            <c:strRef>
              <c:f>'กราฟ 30 11 66 '!$A$25</c:f>
              <c:strCache>
                <c:ptCount val="1"/>
                <c:pt idx="0">
                  <c:v>ร้อยละการเบิกจ่ายของจังหวัดเชียงใหม่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965394952030783E-3"/>
                  <c:y val="-3.293206104692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99-41B6-BBAD-9CF7F0E0FA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30 11 66 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30 11 66 '!$B$25:$D$25</c:f>
              <c:numCache>
                <c:formatCode>0.00%</c:formatCode>
                <c:ptCount val="3"/>
                <c:pt idx="0">
                  <c:v>0.63125212567540956</c:v>
                </c:pt>
                <c:pt idx="1">
                  <c:v>0.68693757701483238</c:v>
                </c:pt>
                <c:pt idx="2">
                  <c:v>0.29083014095146764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7E-46AE-ACAC-6CF33362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11608"/>
        <c:axId val="375709256"/>
      </c:lineChart>
      <c:catAx>
        <c:axId val="37570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5706512"/>
        <c:crosses val="autoZero"/>
        <c:auto val="1"/>
        <c:lblAlgn val="ctr"/>
        <c:lblOffset val="100"/>
        <c:noMultiLvlLbl val="0"/>
      </c:catAx>
      <c:valAx>
        <c:axId val="375706512"/>
        <c:scaling>
          <c:orientation val="minMax"/>
        </c:scaling>
        <c:delete val="0"/>
        <c:axPos val="l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5706120"/>
        <c:crosses val="autoZero"/>
        <c:crossBetween val="between"/>
      </c:valAx>
      <c:valAx>
        <c:axId val="375709256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5711608"/>
        <c:crosses val="max"/>
        <c:crossBetween val="between"/>
      </c:valAx>
      <c:catAx>
        <c:axId val="375711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5709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1.1598221737906759E-2"/>
          <c:y val="0.91701657753277743"/>
          <c:w val="0.9681207601638725"/>
          <c:h val="6.292450037914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9995378263964"/>
          <c:y val="0.1089146710950709"/>
          <c:w val="0.77514311812031922"/>
          <c:h val="0.7170918755959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'กราฟ 30 11 66 '!$A$34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30 11 66 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30 11 66 '!$B$34:$D$34</c:f>
              <c:numCache>
                <c:formatCode>#,##0.00,,</c:formatCode>
                <c:ptCount val="3"/>
                <c:pt idx="0">
                  <c:v>10700527358.34</c:v>
                </c:pt>
                <c:pt idx="1">
                  <c:v>9196229177.4200001</c:v>
                </c:pt>
                <c:pt idx="2">
                  <c:v>1504298180.9200001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93-4186-A059-815DC7ADD51C}"/>
            </c:ext>
          </c:extLst>
        </c:ser>
        <c:ser>
          <c:idx val="1"/>
          <c:order val="1"/>
          <c:tx>
            <c:strRef>
              <c:f>'กราฟ 30 11 66 '!$A$35</c:f>
              <c:strCache>
                <c:ptCount val="1"/>
                <c:pt idx="0">
                  <c:v>การใช้จ่าย</c:v>
                </c:pt>
              </c:strCache>
            </c:strRef>
          </c:tx>
          <c:spPr>
            <a:solidFill>
              <a:srgbClr val="8DC3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30 11 66 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30 11 66 '!$B$35:$D$35</c:f>
              <c:numCache>
                <c:formatCode>#,##0.00,,</c:formatCode>
                <c:ptCount val="3"/>
                <c:pt idx="0">
                  <c:v>7146744050.96</c:v>
                </c:pt>
                <c:pt idx="1">
                  <c:v>6348295612.5100002</c:v>
                </c:pt>
                <c:pt idx="2">
                  <c:v>798448438.45000005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93-4186-A059-815DC7ADD5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axId val="375708472"/>
        <c:axId val="375710432"/>
      </c:barChart>
      <c:lineChart>
        <c:grouping val="standard"/>
        <c:varyColors val="0"/>
        <c:ser>
          <c:idx val="2"/>
          <c:order val="2"/>
          <c:tx>
            <c:strRef>
              <c:f>'กราฟ 30 11 66 '!$A$36</c:f>
              <c:strCache>
                <c:ptCount val="1"/>
                <c:pt idx="0">
                  <c:v>เป้าหมาย Q4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30 11 66 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30 11 66 '!$B$36:$D$36</c:f>
              <c:numCache>
                <c:formatCode>0.00%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93-4186-A059-815DC7ADD51C}"/>
            </c:ext>
          </c:extLst>
        </c:ser>
        <c:ser>
          <c:idx val="3"/>
          <c:order val="3"/>
          <c:tx>
            <c:strRef>
              <c:f>'กราฟ 30 11 66 '!$A$37</c:f>
              <c:strCache>
                <c:ptCount val="1"/>
                <c:pt idx="0">
                  <c:v>ร้อยละการใช้จ่ายของจังหวัดเชียงใหม่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8280430280959802E-3"/>
                  <c:y val="-5.672639119534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692-4111-A840-7BF29D2C9E5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039262807531053E-3"/>
                  <c:y val="-3.881279397576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92-4111-A840-7BF29D2C9E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33708182046521E-2"/>
                  <c:y val="-5.9711990731946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92-4111-A840-7BF29D2C9E5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'กราฟ 30 11 66 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30 11 66 '!$B$37:$D$37</c:f>
              <c:numCache>
                <c:formatCode>0.00%</c:formatCode>
                <c:ptCount val="3"/>
                <c:pt idx="0">
                  <c:v>0.66788708739572744</c:v>
                </c:pt>
                <c:pt idx="1">
                  <c:v>0.69031507262751934</c:v>
                </c:pt>
                <c:pt idx="2">
                  <c:v>0.5307780389401815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693-4186-A059-815DC7ADD5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5713176"/>
        <c:axId val="375707296"/>
      </c:lineChart>
      <c:catAx>
        <c:axId val="37570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5710432"/>
        <c:crosses val="autoZero"/>
        <c:auto val="1"/>
        <c:lblAlgn val="ctr"/>
        <c:lblOffset val="100"/>
        <c:noMultiLvlLbl val="0"/>
      </c:catAx>
      <c:valAx>
        <c:axId val="375710432"/>
        <c:scaling>
          <c:orientation val="minMax"/>
        </c:scaling>
        <c:delete val="0"/>
        <c:axPos val="l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5708472"/>
        <c:crosses val="autoZero"/>
        <c:crossBetween val="between"/>
      </c:valAx>
      <c:valAx>
        <c:axId val="375707296"/>
        <c:scaling>
          <c:orientation val="minMax"/>
          <c:max val="1"/>
          <c:min val="0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5713176"/>
        <c:crosses val="max"/>
        <c:crossBetween val="between"/>
      </c:valAx>
      <c:catAx>
        <c:axId val="375713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5707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2024345064831966"/>
          <c:y val="0.91714867251311316"/>
          <c:w val="0.7595130987033607"/>
          <c:h val="7.9865727950289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7981269593385"/>
          <c:y val="3.6413450357603655E-2"/>
          <c:w val="0.79928755209409574"/>
          <c:h val="0.8141520438807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'กราฟ 24 10 66'!$A$22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24 10 66'!$B$21:$D$21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24 10 66'!$B$22:$D$22</c:f>
              <c:numCache>
                <c:formatCode>#,##0.00,,</c:formatCode>
                <c:ptCount val="3"/>
                <c:pt idx="0">
                  <c:v>8405499127.4799995</c:v>
                </c:pt>
                <c:pt idx="1">
                  <c:v>7605896268.2799997</c:v>
                </c:pt>
                <c:pt idx="2">
                  <c:v>799602859.20000005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E-46AE-ACAC-6CF333629227}"/>
            </c:ext>
          </c:extLst>
        </c:ser>
        <c:ser>
          <c:idx val="1"/>
          <c:order val="1"/>
          <c:tx>
            <c:strRef>
              <c:f>'กราฟ 24 10 66'!$A$23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24 10 66'!$B$21:$D$21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24 10 66'!$B$23:$D$23</c:f>
              <c:numCache>
                <c:formatCode>#,##0.00,,</c:formatCode>
                <c:ptCount val="3"/>
                <c:pt idx="0">
                  <c:v>5212825640.1499996</c:v>
                </c:pt>
                <c:pt idx="1">
                  <c:v>5045827548.8599997</c:v>
                </c:pt>
                <c:pt idx="2">
                  <c:v>166998091.28999999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E-46AE-ACAC-6CF3336292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axId val="372002368"/>
        <c:axId val="372008912"/>
      </c:barChart>
      <c:lineChart>
        <c:grouping val="standard"/>
        <c:varyColors val="0"/>
        <c:ser>
          <c:idx val="2"/>
          <c:order val="2"/>
          <c:tx>
            <c:strRef>
              <c:f>'กราฟ 24 10 66'!$A$24</c:f>
              <c:strCache>
                <c:ptCount val="1"/>
                <c:pt idx="0">
                  <c:v>เป้าหมาย Q4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24 10 66'!$B$21:$D$21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24 10 66'!$B$24:$D$24</c:f>
              <c:numCache>
                <c:formatCode>0.00%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7E-46AE-ACAC-6CF33362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002368"/>
        <c:axId val="372008912"/>
      </c:lineChart>
      <c:lineChart>
        <c:grouping val="standard"/>
        <c:varyColors val="0"/>
        <c:ser>
          <c:idx val="3"/>
          <c:order val="3"/>
          <c:tx>
            <c:strRef>
              <c:f>'กราฟ 24 10 66'!$A$25</c:f>
              <c:strCache>
                <c:ptCount val="1"/>
                <c:pt idx="0">
                  <c:v>ร้อยละการเบิกจ่ายของจังหวัดเชียงใหม่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965394952030783E-3"/>
                  <c:y val="-3.293206104692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99-41B6-BBAD-9CF7F0E0FA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24 10 66'!$B$21:$D$21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24 10 66'!$B$25:$D$25</c:f>
              <c:numCache>
                <c:formatCode>0.00%</c:formatCode>
                <c:ptCount val="3"/>
                <c:pt idx="0">
                  <c:v>0.62016848269102431</c:v>
                </c:pt>
                <c:pt idx="1">
                  <c:v>0.66340998757810632</c:v>
                </c:pt>
                <c:pt idx="2">
                  <c:v>0.20885129332463995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7E-46AE-ACAC-6CF33362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009680"/>
        <c:axId val="372009296"/>
      </c:lineChart>
      <c:catAx>
        <c:axId val="37200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2008912"/>
        <c:crosses val="autoZero"/>
        <c:auto val="1"/>
        <c:lblAlgn val="ctr"/>
        <c:lblOffset val="100"/>
        <c:noMultiLvlLbl val="0"/>
      </c:catAx>
      <c:valAx>
        <c:axId val="372008912"/>
        <c:scaling>
          <c:orientation val="minMax"/>
        </c:scaling>
        <c:delete val="0"/>
        <c:axPos val="l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2002368"/>
        <c:crosses val="autoZero"/>
        <c:crossBetween val="between"/>
      </c:valAx>
      <c:valAx>
        <c:axId val="372009296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2009680"/>
        <c:crosses val="max"/>
        <c:crossBetween val="between"/>
      </c:valAx>
      <c:catAx>
        <c:axId val="37200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009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1.1598221737906759E-2"/>
          <c:y val="0.91701657753277743"/>
          <c:w val="0.9681207601638725"/>
          <c:h val="6.292450037914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68147648790349"/>
          <c:y val="0.17346025498641504"/>
          <c:w val="0.63931101052931694"/>
          <c:h val="0.78373445940112818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8DC36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19-4631-AF38-F25E313DBB1D}"/>
              </c:ext>
            </c:extLst>
          </c:dPt>
          <c:dPt>
            <c:idx val="1"/>
            <c:bubble3D val="0"/>
            <c:spPr>
              <a:solidFill>
                <a:srgbClr val="D4626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19-4631-AF38-F25E313DBB1D}"/>
              </c:ext>
            </c:extLst>
          </c:dPt>
          <c:dLbls>
            <c:dLbl>
              <c:idx val="0"/>
              <c:layout>
                <c:manualLayout>
                  <c:x val="0.10879240799573918"/>
                  <c:y val="-0.16265156818570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19-4631-AF38-F25E313DBB1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767015651556404E-3"/>
                  <c:y val="-3.63441851569298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rgbClr val="D4626D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D19-4631-AF38-F25E313DBB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accent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'กราฟ 30 11 66 '!$B$90:$C$90</c:f>
              <c:strCache>
                <c:ptCount val="2"/>
                <c:pt idx="0">
                  <c:v>ใช้จ่าย</c:v>
                </c:pt>
                <c:pt idx="1">
                  <c:v>คงเหลือ</c:v>
                </c:pt>
              </c:strCache>
            </c:strRef>
          </c:cat>
          <c:val>
            <c:numRef>
              <c:f>'กราฟ 30 11 66 '!$B$91:$C$91</c:f>
              <c:numCache>
                <c:formatCode>#,##0.00,,</c:formatCode>
                <c:ptCount val="2"/>
                <c:pt idx="0">
                  <c:v>1583326367.22</c:v>
                </c:pt>
                <c:pt idx="1">
                  <c:v>228486469.98000002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D19-4631-AF38-F25E313D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9995378263964"/>
          <c:y val="0.1089146710950709"/>
          <c:w val="0.77514311812031922"/>
          <c:h val="0.7170918755959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'กราฟ 24 10 66'!$A$34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24 10 66'!$B$33:$D$33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24 10 66'!$B$34:$D$34</c:f>
              <c:numCache>
                <c:formatCode>#,##0.00,,</c:formatCode>
                <c:ptCount val="3"/>
                <c:pt idx="0">
                  <c:v>8405499127.4799995</c:v>
                </c:pt>
                <c:pt idx="1">
                  <c:v>7605896268.2799997</c:v>
                </c:pt>
                <c:pt idx="2">
                  <c:v>799602859.20000005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93-4186-A059-815DC7ADD51C}"/>
            </c:ext>
          </c:extLst>
        </c:ser>
        <c:ser>
          <c:idx val="1"/>
          <c:order val="1"/>
          <c:tx>
            <c:strRef>
              <c:f>'กราฟ 24 10 66'!$A$35</c:f>
              <c:strCache>
                <c:ptCount val="1"/>
                <c:pt idx="0">
                  <c:v>การใช้จ่าย</c:v>
                </c:pt>
              </c:strCache>
            </c:strRef>
          </c:tx>
          <c:spPr>
            <a:solidFill>
              <a:srgbClr val="8DC3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24 10 66'!$B$33:$D$33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24 10 66'!$B$35:$D$35</c:f>
              <c:numCache>
                <c:formatCode>#,##0.00,,</c:formatCode>
                <c:ptCount val="3"/>
                <c:pt idx="0">
                  <c:v>5263223270.5100002</c:v>
                </c:pt>
                <c:pt idx="1">
                  <c:v>5051629714.7200003</c:v>
                </c:pt>
                <c:pt idx="2">
                  <c:v>211593555.78999999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93-4186-A059-815DC7ADD5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axId val="372484152"/>
        <c:axId val="333385952"/>
      </c:barChart>
      <c:lineChart>
        <c:grouping val="standard"/>
        <c:varyColors val="0"/>
        <c:ser>
          <c:idx val="2"/>
          <c:order val="2"/>
          <c:tx>
            <c:strRef>
              <c:f>'กราฟ 24 10 66'!$A$36</c:f>
              <c:strCache>
                <c:ptCount val="1"/>
                <c:pt idx="0">
                  <c:v>เป้าหมาย Q4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24 10 66'!$B$33:$D$33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24 10 66'!$B$36:$D$36</c:f>
              <c:numCache>
                <c:formatCode>0.00%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93-4186-A059-815DC7ADD51C}"/>
            </c:ext>
          </c:extLst>
        </c:ser>
        <c:ser>
          <c:idx val="3"/>
          <c:order val="3"/>
          <c:tx>
            <c:strRef>
              <c:f>'กราฟ 24 10 66'!$A$37</c:f>
              <c:strCache>
                <c:ptCount val="1"/>
                <c:pt idx="0">
                  <c:v>ร้อยละการใช้จ่ายของจังหวัดเชียงใหม่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EBB55"/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280430280959802E-3"/>
                  <c:y val="-5.672639119534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692-4111-A840-7BF29D2C9E5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039262807531053E-3"/>
                  <c:y val="-3.881279397576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92-4111-A840-7BF29D2C9E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33708182046521E-2"/>
                  <c:y val="-5.9711990731946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92-4111-A840-7BF29D2C9E5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'กราฟ 24 10 66'!$B$33:$D$33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24 10 66'!$B$37:$D$37</c:f>
              <c:numCache>
                <c:formatCode>0.00%</c:formatCode>
                <c:ptCount val="3"/>
                <c:pt idx="0">
                  <c:v>0.62616427539716302</c:v>
                </c:pt>
                <c:pt idx="1">
                  <c:v>0.66417283861568854</c:v>
                </c:pt>
                <c:pt idx="2">
                  <c:v>0.26462331062910233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693-4186-A059-815DC7ADD5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3386736"/>
        <c:axId val="333386344"/>
      </c:lineChart>
      <c:catAx>
        <c:axId val="37248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33385952"/>
        <c:crosses val="autoZero"/>
        <c:auto val="1"/>
        <c:lblAlgn val="ctr"/>
        <c:lblOffset val="100"/>
        <c:noMultiLvlLbl val="0"/>
      </c:catAx>
      <c:valAx>
        <c:axId val="333385952"/>
        <c:scaling>
          <c:orientation val="minMax"/>
        </c:scaling>
        <c:delete val="0"/>
        <c:axPos val="l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2484152"/>
        <c:crosses val="autoZero"/>
        <c:crossBetween val="between"/>
      </c:valAx>
      <c:valAx>
        <c:axId val="333386344"/>
        <c:scaling>
          <c:orientation val="minMax"/>
          <c:max val="1"/>
          <c:min val="0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33386736"/>
        <c:crosses val="max"/>
        <c:crossBetween val="between"/>
      </c:valAx>
      <c:catAx>
        <c:axId val="33338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3386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2024345064831966"/>
          <c:y val="0.91714867251311316"/>
          <c:w val="0.7595130987033607"/>
          <c:h val="7.9865727950289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512330431256"/>
          <c:y val="4.3226992456472088E-2"/>
          <c:w val="0.63931101052931694"/>
          <c:h val="0.783734459401128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19-4631-AF38-F25E313DBB1D}"/>
              </c:ext>
            </c:extLst>
          </c:dPt>
          <c:dPt>
            <c:idx val="1"/>
            <c:invertIfNegative val="0"/>
            <c:bubble3D val="0"/>
            <c:spPr>
              <a:solidFill>
                <a:srgbClr val="8DC36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19-4631-AF38-F25E313DBB1D}"/>
              </c:ext>
            </c:extLst>
          </c:dPt>
          <c:dPt>
            <c:idx val="2"/>
            <c:invertIfNegative val="0"/>
            <c:bubble3D val="0"/>
            <c:spPr>
              <a:solidFill>
                <a:srgbClr val="D4626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19-4631-AF38-F25E313DBB1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rgbClr val="00206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rgbClr val="D4626D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accent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24 10 66'!$A$90:$C$90</c:f>
              <c:strCache>
                <c:ptCount val="3"/>
                <c:pt idx="0">
                  <c:v>งบประมาณ
เหลื่อมปี</c:v>
                </c:pt>
                <c:pt idx="1">
                  <c:v>ใช้จ่าย</c:v>
                </c:pt>
                <c:pt idx="2">
                  <c:v>คงเหลือ</c:v>
                </c:pt>
              </c:strCache>
            </c:strRef>
          </c:cat>
          <c:val>
            <c:numRef>
              <c:f>'กราฟ 24 10 66'!$A$91:$C$91</c:f>
              <c:numCache>
                <c:formatCode>#,##0.00,,</c:formatCode>
                <c:ptCount val="3"/>
                <c:pt idx="0">
                  <c:v>1811397856.0600002</c:v>
                </c:pt>
                <c:pt idx="1">
                  <c:v>1484414420.3799999</c:v>
                </c:pt>
                <c:pt idx="2">
                  <c:v>1698898852.3800001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D19-4631-AF38-F25E313DBB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72547128"/>
        <c:axId val="372541640"/>
      </c:barChart>
      <c:catAx>
        <c:axId val="372547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2541640"/>
        <c:crosses val="autoZero"/>
        <c:auto val="1"/>
        <c:lblAlgn val="ctr"/>
        <c:lblOffset val="100"/>
        <c:noMultiLvlLbl val="0"/>
      </c:catAx>
      <c:valAx>
        <c:axId val="372541640"/>
        <c:scaling>
          <c:orientation val="minMax"/>
        </c:scaling>
        <c:delete val="0"/>
        <c:axPos val="b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254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88408214619837"/>
          <c:y val="4.2298610019835231E-2"/>
          <c:w val="0.65487280244036894"/>
          <c:h val="0.759513175396318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CA-43C2-8893-555B06054A2A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CA-43C2-8893-555B06054A2A}"/>
              </c:ext>
            </c:extLst>
          </c:dPt>
          <c:dLbls>
            <c:dLbl>
              <c:idx val="0"/>
              <c:layout>
                <c:manualLayout>
                  <c:x val="4.5675731081435869E-2"/>
                  <c:y val="-0.1830732491926758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400" b="1" i="0" u="none" strike="noStrike" kern="1200" baseline="0">
                        <a:solidFill>
                          <a:schemeClr val="accent1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fld id="{9B75A784-B967-42FB-81F4-D9452CF241B6}" type="VALUE">
                      <a:rPr lang="en-US">
                        <a:solidFill>
                          <a:schemeClr val="accent1"/>
                        </a:solidFill>
                      </a:rPr>
                      <a:pPr>
                        <a:defRPr b="1">
                          <a:solidFill>
                            <a:schemeClr val="accent1"/>
                          </a:solidFill>
                        </a:defRPr>
                      </a:pPr>
                      <a:t>[ค่า]</a:t>
                    </a:fld>
                    <a:endParaRPr lang="th-T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chemeClr val="accent1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DCA-43C2-8893-555B06054A2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0461215828328867"/>
                  <c:y val="4.3937579806242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DCA-43C2-8893-555B06054A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rgbClr val="7030A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'กราฟ 31 12 66 '!$B$54:$C$54</c:f>
              <c:strCache>
                <c:ptCount val="2"/>
                <c:pt idx="0">
                  <c:v>เบิกจ่าย</c:v>
                </c:pt>
                <c:pt idx="1">
                  <c:v>คงเหลือ</c:v>
                </c:pt>
              </c:strCache>
            </c:strRef>
          </c:cat>
          <c:val>
            <c:numRef>
              <c:f>'กราฟ 31 12 66 '!$B$55:$C$55</c:f>
              <c:numCache>
                <c:formatCode>#,##0.00,,</c:formatCode>
                <c:ptCount val="2"/>
                <c:pt idx="0">
                  <c:v>798240754.30000007</c:v>
                </c:pt>
                <c:pt idx="1">
                  <c:v>1014011582.9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CA-43C2-8893-555B06054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accent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rgbClr val="7030A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52537182852143"/>
          <c:y val="0.17997739865850101"/>
          <c:w val="0.76975940507436569"/>
          <c:h val="0.73577136191309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'กราฟ 31 12 66 '!$A$72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12 66 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31 12 66 '!$B$72:$D$72</c:f>
              <c:numCache>
                <c:formatCode>#,##0.00,,</c:formatCode>
                <c:ptCount val="3"/>
                <c:pt idx="0">
                  <c:v>3363395507.7899995</c:v>
                </c:pt>
                <c:pt idx="1">
                  <c:v>2807293974.3599997</c:v>
                </c:pt>
                <c:pt idx="2">
                  <c:v>556101533.42999995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58-42BB-8793-5BB84AFB2FA2}"/>
            </c:ext>
          </c:extLst>
        </c:ser>
        <c:ser>
          <c:idx val="1"/>
          <c:order val="1"/>
          <c:tx>
            <c:strRef>
              <c:f>'กราฟ 31 12 66 '!$A$73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12 66 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31 12 66 '!$B$73:$D$73</c:f>
              <c:numCache>
                <c:formatCode>#,##0.00,,</c:formatCode>
                <c:ptCount val="3"/>
                <c:pt idx="0">
                  <c:v>3186197791.3199997</c:v>
                </c:pt>
                <c:pt idx="1">
                  <c:v>2635159524.1199999</c:v>
                </c:pt>
                <c:pt idx="2">
                  <c:v>551038267.20000005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58-42BB-8793-5BB84AFB2FA2}"/>
            </c:ext>
          </c:extLst>
        </c:ser>
        <c:ser>
          <c:idx val="2"/>
          <c:order val="2"/>
          <c:tx>
            <c:strRef>
              <c:f>'กราฟ 31 12 66 '!$A$74</c:f>
              <c:strCache>
                <c:ptCount val="1"/>
                <c:pt idx="0">
                  <c:v>การใช้จ่าย</c:v>
                </c:pt>
              </c:strCache>
            </c:strRef>
          </c:tx>
          <c:spPr>
            <a:solidFill>
              <a:srgbClr val="8DC3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12 66 '!$B$71:$D$71</c:f>
              <c:strCache>
                <c:ptCount val="3"/>
                <c:pt idx="0">
                  <c:v>ภาพรวม</c:v>
                </c:pt>
                <c:pt idx="1">
                  <c:v>เงินกู้</c:v>
                </c:pt>
                <c:pt idx="2">
                  <c:v>งบกลาง</c:v>
                </c:pt>
              </c:strCache>
            </c:strRef>
          </c:cat>
          <c:val>
            <c:numRef>
              <c:f>'กราฟ 31 12 66 '!$B$74:$D$74</c:f>
              <c:numCache>
                <c:formatCode>#,##0.00,,</c:formatCode>
                <c:ptCount val="3"/>
                <c:pt idx="0">
                  <c:v>3205317264.5099998</c:v>
                </c:pt>
                <c:pt idx="1">
                  <c:v>2654215248.9899998</c:v>
                </c:pt>
                <c:pt idx="2">
                  <c:v>551102015.51999998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58-42BB-8793-5BB84AFB2F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72545952"/>
        <c:axId val="372542424"/>
      </c:barChart>
      <c:catAx>
        <c:axId val="372545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72542424"/>
        <c:crosses val="autoZero"/>
        <c:auto val="1"/>
        <c:lblAlgn val="ctr"/>
        <c:lblOffset val="100"/>
        <c:noMultiLvlLbl val="0"/>
      </c:catAx>
      <c:valAx>
        <c:axId val="372542424"/>
        <c:scaling>
          <c:orientation val="minMax"/>
        </c:scaling>
        <c:delete val="0"/>
        <c:axPos val="b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7254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7EBB55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4">
                    <a:lumMod val="7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206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TH Sarabun New" panose="020B0500040200020003" pitchFamily="34" charset="-34"/>
          <a:cs typeface="TH Sarabun New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7981269593385"/>
          <c:y val="3.6413450357603655E-2"/>
          <c:w val="0.79928755209409574"/>
          <c:h val="0.8141520438807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'กราฟ 31 12 66 '!$A$22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12 66 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12 66 '!$B$22:$D$22</c:f>
              <c:numCache>
                <c:formatCode>#,##0.00,,</c:formatCode>
                <c:ptCount val="3"/>
                <c:pt idx="0">
                  <c:v>11677748254.540001</c:v>
                </c:pt>
                <c:pt idx="1">
                  <c:v>10009111432.18</c:v>
                </c:pt>
                <c:pt idx="2">
                  <c:v>1668636822.3599999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E-46AE-ACAC-6CF333629227}"/>
            </c:ext>
          </c:extLst>
        </c:ser>
        <c:ser>
          <c:idx val="1"/>
          <c:order val="1"/>
          <c:tx>
            <c:strRef>
              <c:f>'กราฟ 31 12 66 '!$A$23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12 66 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12 66 '!$B$23:$D$23</c:f>
              <c:numCache>
                <c:formatCode>#,##0.00,,</c:formatCode>
                <c:ptCount val="3"/>
                <c:pt idx="0">
                  <c:v>8102711926.7200003</c:v>
                </c:pt>
                <c:pt idx="1">
                  <c:v>7314336854.3400002</c:v>
                </c:pt>
                <c:pt idx="2">
                  <c:v>788375072.38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E-46AE-ACAC-6CF3336292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axId val="372543208"/>
        <c:axId val="372547912"/>
      </c:barChart>
      <c:lineChart>
        <c:grouping val="standard"/>
        <c:varyColors val="0"/>
        <c:ser>
          <c:idx val="2"/>
          <c:order val="2"/>
          <c:tx>
            <c:strRef>
              <c:f>'กราฟ 31 12 66 '!$A$24</c:f>
              <c:strCache>
                <c:ptCount val="1"/>
                <c:pt idx="0">
                  <c:v>เป้าหมาย Q4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12 66 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12 66 '!$B$24:$D$24</c:f>
              <c:numCache>
                <c:formatCode>0.00%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7E-46AE-ACAC-6CF33362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543208"/>
        <c:axId val="372547912"/>
      </c:lineChart>
      <c:lineChart>
        <c:grouping val="standard"/>
        <c:varyColors val="0"/>
        <c:ser>
          <c:idx val="3"/>
          <c:order val="3"/>
          <c:tx>
            <c:strRef>
              <c:f>'กราฟ 31 12 66 '!$A$25</c:f>
              <c:strCache>
                <c:ptCount val="1"/>
                <c:pt idx="0">
                  <c:v>ร้อยละการเบิกจ่ายของจังหวัดเชียงใหม่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965394952030783E-3"/>
                  <c:y val="-3.293206104692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99-41B6-BBAD-9CF7F0E0FA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12 66 '!$B$21:$D$21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12 66 '!$B$25:$D$25</c:f>
              <c:numCache>
                <c:formatCode>0.00%</c:formatCode>
                <c:ptCount val="3"/>
                <c:pt idx="0">
                  <c:v>0.69385910280861551</c:v>
                </c:pt>
                <c:pt idx="1">
                  <c:v>0.73076785126238986</c:v>
                </c:pt>
                <c:pt idx="2">
                  <c:v>0.47246654383724973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7E-46AE-ACAC-6CF33362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545560"/>
        <c:axId val="372545168"/>
      </c:lineChart>
      <c:catAx>
        <c:axId val="37254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2547912"/>
        <c:crosses val="autoZero"/>
        <c:auto val="1"/>
        <c:lblAlgn val="ctr"/>
        <c:lblOffset val="100"/>
        <c:noMultiLvlLbl val="0"/>
      </c:catAx>
      <c:valAx>
        <c:axId val="372547912"/>
        <c:scaling>
          <c:orientation val="minMax"/>
        </c:scaling>
        <c:delete val="0"/>
        <c:axPos val="l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2543208"/>
        <c:crosses val="autoZero"/>
        <c:crossBetween val="between"/>
      </c:valAx>
      <c:valAx>
        <c:axId val="372545168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2545560"/>
        <c:crosses val="max"/>
        <c:crossBetween val="between"/>
      </c:valAx>
      <c:catAx>
        <c:axId val="372545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545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1.1598221737906759E-2"/>
          <c:y val="0.91701657753277743"/>
          <c:w val="0.9681207601638725"/>
          <c:h val="6.292450037914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9995378263964"/>
          <c:y val="0.1089146710950709"/>
          <c:w val="0.77514311812031922"/>
          <c:h val="0.7170918755959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'กราฟ 31 12 66 '!$A$34</c:f>
              <c:strCache>
                <c:ptCount val="1"/>
                <c:pt idx="0">
                  <c:v>งบประมาณ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12 66 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12 66 '!$B$34:$D$34</c:f>
              <c:numCache>
                <c:formatCode>#,##0.00,,</c:formatCode>
                <c:ptCount val="3"/>
                <c:pt idx="0">
                  <c:v>11677748254.540001</c:v>
                </c:pt>
                <c:pt idx="1">
                  <c:v>10009111432.18</c:v>
                </c:pt>
                <c:pt idx="2">
                  <c:v>1668636822.3599999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93-4186-A059-815DC7ADD51C}"/>
            </c:ext>
          </c:extLst>
        </c:ser>
        <c:ser>
          <c:idx val="1"/>
          <c:order val="1"/>
          <c:tx>
            <c:strRef>
              <c:f>'กราฟ 31 12 66 '!$A$35</c:f>
              <c:strCache>
                <c:ptCount val="1"/>
                <c:pt idx="0">
                  <c:v>การใช้จ่าย</c:v>
                </c:pt>
              </c:strCache>
            </c:strRef>
          </c:tx>
          <c:spPr>
            <a:solidFill>
              <a:srgbClr val="8DC3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12 66 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12 66 '!$B$35:$D$35</c:f>
              <c:numCache>
                <c:formatCode>#,##0.00,,</c:formatCode>
                <c:ptCount val="3"/>
                <c:pt idx="0">
                  <c:v>8461015294.8100004</c:v>
                </c:pt>
                <c:pt idx="1">
                  <c:v>7384101437.0900002</c:v>
                </c:pt>
                <c:pt idx="2">
                  <c:v>1076913857.72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93-4186-A059-815DC7ADD5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axId val="372541248"/>
        <c:axId val="372542816"/>
      </c:barChart>
      <c:lineChart>
        <c:grouping val="standard"/>
        <c:varyColors val="0"/>
        <c:ser>
          <c:idx val="2"/>
          <c:order val="2"/>
          <c:tx>
            <c:strRef>
              <c:f>'กราฟ 31 12 66 '!$A$36</c:f>
              <c:strCache>
                <c:ptCount val="1"/>
                <c:pt idx="0">
                  <c:v>เป้าหมาย Q4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31 12 66 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12 66 '!$B$36:$D$36</c:f>
              <c:numCache>
                <c:formatCode>0.00%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93-4186-A059-815DC7ADD51C}"/>
            </c:ext>
          </c:extLst>
        </c:ser>
        <c:ser>
          <c:idx val="3"/>
          <c:order val="3"/>
          <c:tx>
            <c:strRef>
              <c:f>'กราฟ 31 12 66 '!$A$37</c:f>
              <c:strCache>
                <c:ptCount val="1"/>
                <c:pt idx="0">
                  <c:v>ร้อยละการใช้จ่ายของจังหวัดเชียงใหม่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8280430280959802E-3"/>
                  <c:y val="-5.672639119534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692-4111-A840-7BF29D2C9E5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039262807531053E-3"/>
                  <c:y val="-3.881279397576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92-4111-A840-7BF29D2C9E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33708182046521E-2"/>
                  <c:y val="-5.9711990731946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92-4111-A840-7BF29D2C9E5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'กราฟ 31 12 66 '!$B$33:$D$33</c:f>
              <c:strCache>
                <c:ptCount val="3"/>
                <c:pt idx="0">
                  <c:v>ภาพรวม</c:v>
                </c:pt>
                <c:pt idx="1">
                  <c:v>ประจำ</c:v>
                </c:pt>
                <c:pt idx="2">
                  <c:v>ลงทุน</c:v>
                </c:pt>
              </c:strCache>
            </c:strRef>
          </c:cat>
          <c:val>
            <c:numRef>
              <c:f>'กราฟ 31 12 66 '!$B$37:$D$37</c:f>
              <c:numCache>
                <c:formatCode>0.00%</c:formatCode>
                <c:ptCount val="3"/>
                <c:pt idx="0">
                  <c:v>0.72454167621917864</c:v>
                </c:pt>
                <c:pt idx="1">
                  <c:v>0.73773795877120441</c:v>
                </c:pt>
                <c:pt idx="2">
                  <c:v>0.64538540878948758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693-4186-A059-815DC7ADD5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2544776"/>
        <c:axId val="372544384"/>
      </c:lineChart>
      <c:catAx>
        <c:axId val="37254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2542816"/>
        <c:crosses val="autoZero"/>
        <c:auto val="1"/>
        <c:lblAlgn val="ctr"/>
        <c:lblOffset val="100"/>
        <c:noMultiLvlLbl val="0"/>
      </c:catAx>
      <c:valAx>
        <c:axId val="372542816"/>
        <c:scaling>
          <c:orientation val="minMax"/>
        </c:scaling>
        <c:delete val="0"/>
        <c:axPos val="l"/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2541248"/>
        <c:crosses val="autoZero"/>
        <c:crossBetween val="between"/>
      </c:valAx>
      <c:valAx>
        <c:axId val="372544384"/>
        <c:scaling>
          <c:orientation val="minMax"/>
          <c:max val="1"/>
          <c:min val="0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2544776"/>
        <c:crosses val="max"/>
        <c:crossBetween val="between"/>
      </c:valAx>
      <c:catAx>
        <c:axId val="372544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544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2024345064831966"/>
          <c:y val="0.91714867251311316"/>
          <c:w val="0.7595130987033607"/>
          <c:h val="7.9865727950289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304906</xdr:colOff>
      <xdr:row>51</xdr:row>
      <xdr:rowOff>112058</xdr:rowOff>
    </xdr:from>
    <xdr:to>
      <xdr:col>15</xdr:col>
      <xdr:colOff>430305</xdr:colOff>
      <xdr:row>67</xdr:row>
      <xdr:rowOff>17144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585106</xdr:colOff>
      <xdr:row>69</xdr:row>
      <xdr:rowOff>116541</xdr:rowOff>
    </xdr:from>
    <xdr:to>
      <xdr:col>13</xdr:col>
      <xdr:colOff>140368</xdr:colOff>
      <xdr:row>84</xdr:row>
      <xdr:rowOff>119743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53788</xdr:colOff>
      <xdr:row>52</xdr:row>
      <xdr:rowOff>26894</xdr:rowOff>
    </xdr:from>
    <xdr:to>
      <xdr:col>15</xdr:col>
      <xdr:colOff>434788</xdr:colOff>
      <xdr:row>54</xdr:row>
      <xdr:rowOff>4482</xdr:rowOff>
    </xdr:to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079506" y="10506635"/>
          <a:ext cx="990600" cy="524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D4626D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93</a:t>
          </a:r>
          <a:r>
            <a:rPr lang="th-TH" sz="2400" b="1">
              <a:solidFill>
                <a:srgbClr val="D4626D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en-US" sz="2400" b="1">
              <a:solidFill>
                <a:srgbClr val="D4626D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79%</a:t>
          </a:r>
          <a:endParaRPr lang="th-TH" sz="2400" b="1">
            <a:solidFill>
              <a:srgbClr val="D4626D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8964</xdr:colOff>
      <xdr:row>0</xdr:row>
      <xdr:rowOff>134471</xdr:rowOff>
    </xdr:from>
    <xdr:to>
      <xdr:col>17</xdr:col>
      <xdr:colOff>197222</xdr:colOff>
      <xdr:row>25</xdr:row>
      <xdr:rowOff>100853</xdr:rowOff>
    </xdr:to>
    <xdr:graphicFrame macro="">
      <xdr:nvGraphicFramePr>
        <xdr:cNvPr id="5" name="แผนภูมิ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22410</xdr:colOff>
      <xdr:row>26</xdr:row>
      <xdr:rowOff>161365</xdr:rowOff>
    </xdr:from>
    <xdr:to>
      <xdr:col>17</xdr:col>
      <xdr:colOff>340658</xdr:colOff>
      <xdr:row>50</xdr:row>
      <xdr:rowOff>112058</xdr:rowOff>
    </xdr:to>
    <xdr:graphicFrame macro="">
      <xdr:nvGraphicFramePr>
        <xdr:cNvPr id="6" name="แผนภูมิ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569257</xdr:colOff>
      <xdr:row>87</xdr:row>
      <xdr:rowOff>31375</xdr:rowOff>
    </xdr:from>
    <xdr:to>
      <xdr:col>13</xdr:col>
      <xdr:colOff>242047</xdr:colOff>
      <xdr:row>102</xdr:row>
      <xdr:rowOff>58270</xdr:rowOff>
    </xdr:to>
    <xdr:graphicFrame macro="">
      <xdr:nvGraphicFramePr>
        <xdr:cNvPr id="7" name="แผนภูมิ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304906</xdr:colOff>
      <xdr:row>51</xdr:row>
      <xdr:rowOff>112058</xdr:rowOff>
    </xdr:from>
    <xdr:to>
      <xdr:col>15</xdr:col>
      <xdr:colOff>430305</xdr:colOff>
      <xdr:row>67</xdr:row>
      <xdr:rowOff>17144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585106</xdr:colOff>
      <xdr:row>69</xdr:row>
      <xdr:rowOff>116541</xdr:rowOff>
    </xdr:from>
    <xdr:to>
      <xdr:col>13</xdr:col>
      <xdr:colOff>140368</xdr:colOff>
      <xdr:row>84</xdr:row>
      <xdr:rowOff>119743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210669</xdr:colOff>
      <xdr:row>61</xdr:row>
      <xdr:rowOff>127747</xdr:rowOff>
    </xdr:from>
    <xdr:to>
      <xdr:col>8</xdr:col>
      <xdr:colOff>333933</xdr:colOff>
      <xdr:row>64</xdr:row>
      <xdr:rowOff>105335</xdr:rowOff>
    </xdr:to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9679640" y="12678335"/>
          <a:ext cx="1064558" cy="515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chemeClr val="accent6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400" b="1">
              <a:solidFill>
                <a:schemeClr val="accent6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70.11</a:t>
          </a:r>
          <a:r>
            <a:rPr lang="en-US" sz="2400" b="1">
              <a:solidFill>
                <a:schemeClr val="accent6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%)</a:t>
          </a:r>
          <a:endParaRPr lang="th-TH" sz="2400" b="1">
            <a:solidFill>
              <a:schemeClr val="accent6">
                <a:lumMod val="50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8964</xdr:colOff>
      <xdr:row>0</xdr:row>
      <xdr:rowOff>134471</xdr:rowOff>
    </xdr:from>
    <xdr:to>
      <xdr:col>17</xdr:col>
      <xdr:colOff>197222</xdr:colOff>
      <xdr:row>25</xdr:row>
      <xdr:rowOff>100853</xdr:rowOff>
    </xdr:to>
    <xdr:graphicFrame macro="">
      <xdr:nvGraphicFramePr>
        <xdr:cNvPr id="5" name="แผนภูมิ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22410</xdr:colOff>
      <xdr:row>26</xdr:row>
      <xdr:rowOff>161365</xdr:rowOff>
    </xdr:from>
    <xdr:to>
      <xdr:col>17</xdr:col>
      <xdr:colOff>340658</xdr:colOff>
      <xdr:row>50</xdr:row>
      <xdr:rowOff>112058</xdr:rowOff>
    </xdr:to>
    <xdr:graphicFrame macro="">
      <xdr:nvGraphicFramePr>
        <xdr:cNvPr id="6" name="แผนภูมิ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569257</xdr:colOff>
      <xdr:row>87</xdr:row>
      <xdr:rowOff>31375</xdr:rowOff>
    </xdr:from>
    <xdr:to>
      <xdr:col>13</xdr:col>
      <xdr:colOff>242047</xdr:colOff>
      <xdr:row>107</xdr:row>
      <xdr:rowOff>123265</xdr:rowOff>
    </xdr:to>
    <xdr:graphicFrame macro="">
      <xdr:nvGraphicFramePr>
        <xdr:cNvPr id="7" name="แผนภูมิ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0.65433</cdr:x>
      <cdr:y>0.1448</cdr:y>
    </cdr:from>
    <cdr:to>
      <cdr:x>0.78817</cdr:x>
      <cdr:y>0.27632</cdr:y>
    </cdr:to>
    <cdr:sp macro="" textlink="">
      <cdr:nvSpPr>
        <cdr:cNvPr id="2" name="กล่องข้อความ 5"/>
        <cdr:cNvSpPr txBox="1"/>
      </cdr:nvSpPr>
      <cdr:spPr>
        <a:xfrm xmlns:a="http://schemas.openxmlformats.org/drawingml/2006/main">
          <a:off x="5639967" y="502245"/>
          <a:ext cx="1153628" cy="456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rgbClr val="FF66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400" b="1">
              <a:solidFill>
                <a:srgbClr val="FF66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29.89</a:t>
          </a:r>
          <a:r>
            <a:rPr lang="en-US" sz="2400" b="1">
              <a:solidFill>
                <a:srgbClr val="FF66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%)</a:t>
          </a:r>
          <a:endParaRPr lang="th-TH" sz="2400" b="1">
            <a:solidFill>
              <a:srgbClr val="FF66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0.26018</cdr:x>
      <cdr:y>0.10596</cdr:y>
    </cdr:from>
    <cdr:to>
      <cdr:x>0.39399</cdr:x>
      <cdr:y>0.26546</cdr:y>
    </cdr:to>
    <cdr:sp macro="" textlink="">
      <cdr:nvSpPr>
        <cdr:cNvPr id="2" name="กล่องข้อความ 5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6000000}"/>
            </a:ext>
          </a:extLst>
        </cdr:cNvPr>
        <cdr:cNvSpPr txBox="1"/>
      </cdr:nvSpPr>
      <cdr:spPr>
        <a:xfrm xmlns:a="http://schemas.openxmlformats.org/drawingml/2006/main">
          <a:off x="2095682" y="463320"/>
          <a:ext cx="1077825" cy="697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rgbClr val="D4626D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(16.45%)</a:t>
          </a:r>
          <a:endParaRPr lang="th-TH" sz="2400" b="1">
            <a:solidFill>
              <a:srgbClr val="D4626D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0.63628</cdr:x>
      <cdr:y>0.80206</cdr:y>
    </cdr:from>
    <cdr:to>
      <cdr:x>0.79514</cdr:x>
      <cdr:y>0.96156</cdr:y>
    </cdr:to>
    <cdr:sp macro="" textlink="">
      <cdr:nvSpPr>
        <cdr:cNvPr id="3" name="กล่องข้อความ 5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6000000}"/>
            </a:ext>
          </a:extLst>
        </cdr:cNvPr>
        <cdr:cNvSpPr txBox="1"/>
      </cdr:nvSpPr>
      <cdr:spPr>
        <a:xfrm xmlns:a="http://schemas.openxmlformats.org/drawingml/2006/main">
          <a:off x="5125084" y="3507029"/>
          <a:ext cx="1279584" cy="697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chemeClr val="accent6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(83.55%)</a:t>
          </a:r>
          <a:endParaRPr lang="th-TH" sz="2400" b="1">
            <a:solidFill>
              <a:schemeClr val="accent6">
                <a:lumMod val="50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304906</xdr:colOff>
      <xdr:row>51</xdr:row>
      <xdr:rowOff>112058</xdr:rowOff>
    </xdr:from>
    <xdr:to>
      <xdr:col>15</xdr:col>
      <xdr:colOff>430305</xdr:colOff>
      <xdr:row>67</xdr:row>
      <xdr:rowOff>17144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585106</xdr:colOff>
      <xdr:row>69</xdr:row>
      <xdr:rowOff>116541</xdr:rowOff>
    </xdr:from>
    <xdr:to>
      <xdr:col>13</xdr:col>
      <xdr:colOff>140368</xdr:colOff>
      <xdr:row>84</xdr:row>
      <xdr:rowOff>119743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647700</xdr:colOff>
      <xdr:row>56</xdr:row>
      <xdr:rowOff>4481</xdr:rowOff>
    </xdr:from>
    <xdr:to>
      <xdr:col>7</xdr:col>
      <xdr:colOff>770963</xdr:colOff>
      <xdr:row>58</xdr:row>
      <xdr:rowOff>161364</xdr:rowOff>
    </xdr:to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9175376" y="11479305"/>
          <a:ext cx="1064558" cy="515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D4626D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(91</a:t>
          </a:r>
          <a:r>
            <a:rPr lang="th-TH" sz="2400" b="1">
              <a:solidFill>
                <a:srgbClr val="D4626D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en-US" sz="2400" b="1">
              <a:solidFill>
                <a:srgbClr val="D4626D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50%)</a:t>
          </a:r>
          <a:endParaRPr lang="th-TH" sz="2400" b="1">
            <a:solidFill>
              <a:srgbClr val="D4626D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8964</xdr:colOff>
      <xdr:row>0</xdr:row>
      <xdr:rowOff>134471</xdr:rowOff>
    </xdr:from>
    <xdr:to>
      <xdr:col>17</xdr:col>
      <xdr:colOff>197222</xdr:colOff>
      <xdr:row>25</xdr:row>
      <xdr:rowOff>100853</xdr:rowOff>
    </xdr:to>
    <xdr:graphicFrame macro="">
      <xdr:nvGraphicFramePr>
        <xdr:cNvPr id="5" name="แผนภูมิ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22410</xdr:colOff>
      <xdr:row>26</xdr:row>
      <xdr:rowOff>161365</xdr:rowOff>
    </xdr:from>
    <xdr:to>
      <xdr:col>17</xdr:col>
      <xdr:colOff>340658</xdr:colOff>
      <xdr:row>50</xdr:row>
      <xdr:rowOff>112058</xdr:rowOff>
    </xdr:to>
    <xdr:graphicFrame macro="">
      <xdr:nvGraphicFramePr>
        <xdr:cNvPr id="6" name="แผนภูมิ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569257</xdr:colOff>
      <xdr:row>87</xdr:row>
      <xdr:rowOff>31375</xdr:rowOff>
    </xdr:from>
    <xdr:to>
      <xdr:col>13</xdr:col>
      <xdr:colOff>242047</xdr:colOff>
      <xdr:row>107</xdr:row>
      <xdr:rowOff>123265</xdr:rowOff>
    </xdr:to>
    <xdr:graphicFrame macro="">
      <xdr:nvGraphicFramePr>
        <xdr:cNvPr id="7" name="แผนภูมิ 6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0.51392</cdr:x>
      <cdr:y>0.86848</cdr:y>
    </cdr:from>
    <cdr:to>
      <cdr:x>0.64776</cdr:x>
      <cdr:y>1</cdr:y>
    </cdr:to>
    <cdr:sp macro="" textlink="">
      <cdr:nvSpPr>
        <cdr:cNvPr id="2" name="กล่องข้อความ 5"/>
        <cdr:cNvSpPr txBox="1"/>
      </cdr:nvSpPr>
      <cdr:spPr>
        <a:xfrm xmlns:a="http://schemas.openxmlformats.org/drawingml/2006/main">
          <a:off x="4429676" y="2856659"/>
          <a:ext cx="1153628" cy="4326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chemeClr val="accent4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(8.50%)</a:t>
          </a:r>
          <a:endParaRPr lang="th-TH" sz="2400" b="1">
            <a:solidFill>
              <a:schemeClr val="accent4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0.25044</cdr:x>
      <cdr:y>0.09571</cdr:y>
    </cdr:from>
    <cdr:to>
      <cdr:x>0.4093</cdr:x>
      <cdr:y>0.25521</cdr:y>
    </cdr:to>
    <cdr:sp macro="" textlink="">
      <cdr:nvSpPr>
        <cdr:cNvPr id="2" name="กล่องข้อความ 5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6000000}"/>
            </a:ext>
          </a:extLst>
        </cdr:cNvPr>
        <cdr:cNvSpPr txBox="1"/>
      </cdr:nvSpPr>
      <cdr:spPr>
        <a:xfrm xmlns:a="http://schemas.openxmlformats.org/drawingml/2006/main">
          <a:off x="2017255" y="401348"/>
          <a:ext cx="1279584" cy="668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rgbClr val="D4626D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(16.45%)</a:t>
          </a:r>
          <a:endParaRPr lang="th-TH" sz="2400" b="1">
            <a:solidFill>
              <a:srgbClr val="D4626D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0.12014</cdr:x>
      <cdr:y>0.71174</cdr:y>
    </cdr:from>
    <cdr:to>
      <cdr:x>0.279</cdr:x>
      <cdr:y>0.87124</cdr:y>
    </cdr:to>
    <cdr:sp macro="" textlink="">
      <cdr:nvSpPr>
        <cdr:cNvPr id="3" name="กล่องข้อความ 5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6000000}"/>
            </a:ext>
          </a:extLst>
        </cdr:cNvPr>
        <cdr:cNvSpPr txBox="1"/>
      </cdr:nvSpPr>
      <cdr:spPr>
        <a:xfrm xmlns:a="http://schemas.openxmlformats.org/drawingml/2006/main">
          <a:off x="967682" y="2984508"/>
          <a:ext cx="1279584" cy="668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chemeClr val="accent6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(83.55%)</a:t>
          </a:r>
          <a:endParaRPr lang="th-TH" sz="2400" b="1">
            <a:solidFill>
              <a:schemeClr val="accent6">
                <a:lumMod val="50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304906</xdr:colOff>
      <xdr:row>51</xdr:row>
      <xdr:rowOff>112058</xdr:rowOff>
    </xdr:from>
    <xdr:to>
      <xdr:col>15</xdr:col>
      <xdr:colOff>430305</xdr:colOff>
      <xdr:row>67</xdr:row>
      <xdr:rowOff>17144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585106</xdr:colOff>
      <xdr:row>69</xdr:row>
      <xdr:rowOff>116541</xdr:rowOff>
    </xdr:from>
    <xdr:to>
      <xdr:col>13</xdr:col>
      <xdr:colOff>140368</xdr:colOff>
      <xdr:row>84</xdr:row>
      <xdr:rowOff>119743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625287</xdr:colOff>
      <xdr:row>63</xdr:row>
      <xdr:rowOff>4482</xdr:rowOff>
    </xdr:from>
    <xdr:to>
      <xdr:col>9</xdr:col>
      <xdr:colOff>64992</xdr:colOff>
      <xdr:row>65</xdr:row>
      <xdr:rowOff>161364</xdr:rowOff>
    </xdr:to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0094258" y="12913658"/>
          <a:ext cx="1064558" cy="515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chemeClr val="accent6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400" b="1">
              <a:solidFill>
                <a:schemeClr val="accent6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74.60</a:t>
          </a:r>
          <a:r>
            <a:rPr lang="en-US" sz="2400" b="1">
              <a:solidFill>
                <a:schemeClr val="accent6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%)</a:t>
          </a:r>
          <a:endParaRPr lang="th-TH" sz="2400" b="1">
            <a:solidFill>
              <a:schemeClr val="accent6">
                <a:lumMod val="50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8964</xdr:colOff>
      <xdr:row>0</xdr:row>
      <xdr:rowOff>134471</xdr:rowOff>
    </xdr:from>
    <xdr:to>
      <xdr:col>17</xdr:col>
      <xdr:colOff>197222</xdr:colOff>
      <xdr:row>25</xdr:row>
      <xdr:rowOff>100853</xdr:rowOff>
    </xdr:to>
    <xdr:graphicFrame macro="">
      <xdr:nvGraphicFramePr>
        <xdr:cNvPr id="5" name="แผนภูมิ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22410</xdr:colOff>
      <xdr:row>26</xdr:row>
      <xdr:rowOff>161365</xdr:rowOff>
    </xdr:from>
    <xdr:to>
      <xdr:col>17</xdr:col>
      <xdr:colOff>340658</xdr:colOff>
      <xdr:row>50</xdr:row>
      <xdr:rowOff>112058</xdr:rowOff>
    </xdr:to>
    <xdr:graphicFrame macro="">
      <xdr:nvGraphicFramePr>
        <xdr:cNvPr id="6" name="แผนภูมิ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569257</xdr:colOff>
      <xdr:row>87</xdr:row>
      <xdr:rowOff>31375</xdr:rowOff>
    </xdr:from>
    <xdr:to>
      <xdr:col>13</xdr:col>
      <xdr:colOff>242047</xdr:colOff>
      <xdr:row>107</xdr:row>
      <xdr:rowOff>123265</xdr:rowOff>
    </xdr:to>
    <xdr:graphicFrame macro="">
      <xdr:nvGraphicFramePr>
        <xdr:cNvPr id="7" name="แผนภูมิ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0.65823</cdr:x>
      <cdr:y>0.1028</cdr:y>
    </cdr:from>
    <cdr:to>
      <cdr:x>0.79207</cdr:x>
      <cdr:y>0.23432</cdr:y>
    </cdr:to>
    <cdr:sp macro="" textlink="">
      <cdr:nvSpPr>
        <cdr:cNvPr id="2" name="กล่องข้อความ 5"/>
        <cdr:cNvSpPr txBox="1"/>
      </cdr:nvSpPr>
      <cdr:spPr>
        <a:xfrm xmlns:a="http://schemas.openxmlformats.org/drawingml/2006/main">
          <a:off x="5673563" y="356578"/>
          <a:ext cx="1153628" cy="456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rgbClr val="FF66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400" b="1">
              <a:solidFill>
                <a:srgbClr val="FF66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25.40</a:t>
          </a:r>
          <a:r>
            <a:rPr lang="en-US" sz="2400" b="1">
              <a:solidFill>
                <a:srgbClr val="FF66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%)</a:t>
          </a:r>
          <a:endParaRPr lang="th-TH" sz="2400" b="1">
            <a:solidFill>
              <a:srgbClr val="FF66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0.26018</cdr:x>
      <cdr:y>0.10596</cdr:y>
    </cdr:from>
    <cdr:to>
      <cdr:x>0.39399</cdr:x>
      <cdr:y>0.26546</cdr:y>
    </cdr:to>
    <cdr:sp macro="" textlink="">
      <cdr:nvSpPr>
        <cdr:cNvPr id="2" name="กล่องข้อความ 5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6000000}"/>
            </a:ext>
          </a:extLst>
        </cdr:cNvPr>
        <cdr:cNvSpPr txBox="1"/>
      </cdr:nvSpPr>
      <cdr:spPr>
        <a:xfrm xmlns:a="http://schemas.openxmlformats.org/drawingml/2006/main">
          <a:off x="2095682" y="463320"/>
          <a:ext cx="1077825" cy="697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rgbClr val="D4626D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(16.45%)</a:t>
          </a:r>
          <a:endParaRPr lang="th-TH" sz="2400" b="1">
            <a:solidFill>
              <a:srgbClr val="D4626D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0.63628</cdr:x>
      <cdr:y>0.80206</cdr:y>
    </cdr:from>
    <cdr:to>
      <cdr:x>0.79514</cdr:x>
      <cdr:y>0.96156</cdr:y>
    </cdr:to>
    <cdr:sp macro="" textlink="">
      <cdr:nvSpPr>
        <cdr:cNvPr id="3" name="กล่องข้อความ 5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6000000}"/>
            </a:ext>
          </a:extLst>
        </cdr:cNvPr>
        <cdr:cNvSpPr txBox="1"/>
      </cdr:nvSpPr>
      <cdr:spPr>
        <a:xfrm xmlns:a="http://schemas.openxmlformats.org/drawingml/2006/main">
          <a:off x="5125084" y="3507029"/>
          <a:ext cx="1279584" cy="697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chemeClr val="accent6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(83.55%)</a:t>
          </a:r>
          <a:endParaRPr lang="th-TH" sz="2400" b="1">
            <a:solidFill>
              <a:schemeClr val="accent6">
                <a:lumMod val="50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0.39951</cdr:x>
      <cdr:y>0.3583</cdr:y>
    </cdr:from>
    <cdr:to>
      <cdr:x>0.53335</cdr:x>
      <cdr:y>0.48982</cdr:y>
    </cdr:to>
    <cdr:sp macro="" textlink="">
      <cdr:nvSpPr>
        <cdr:cNvPr id="2" name="กล่องข้อความ 5"/>
        <cdr:cNvSpPr txBox="1"/>
      </cdr:nvSpPr>
      <cdr:spPr>
        <a:xfrm xmlns:a="http://schemas.openxmlformats.org/drawingml/2006/main">
          <a:off x="3083625" y="1183366"/>
          <a:ext cx="1033044" cy="434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chemeClr val="accent4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  <a:r>
            <a:rPr lang="th-TH" sz="2400" b="1">
              <a:solidFill>
                <a:schemeClr val="accent4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en-US" sz="2400" b="1">
              <a:solidFill>
                <a:schemeClr val="accent4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21%</a:t>
          </a:r>
          <a:endParaRPr lang="th-TH" sz="2400" b="1">
            <a:solidFill>
              <a:schemeClr val="accent4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0.83614</cdr:x>
      <cdr:y>0.1017</cdr:y>
    </cdr:from>
    <cdr:to>
      <cdr:x>0.995</cdr:x>
      <cdr:y>0.2612</cdr:y>
    </cdr:to>
    <cdr:sp macro="" textlink="">
      <cdr:nvSpPr>
        <cdr:cNvPr id="2" name="กล่องข้อความ 5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6000000}"/>
            </a:ext>
          </a:extLst>
        </cdr:cNvPr>
        <cdr:cNvSpPr txBox="1"/>
      </cdr:nvSpPr>
      <cdr:spPr>
        <a:xfrm xmlns:a="http://schemas.openxmlformats.org/drawingml/2006/main">
          <a:off x="6000371" y="330047"/>
          <a:ext cx="1140019" cy="517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rgbClr val="D4626D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(5.59%)</a:t>
          </a:r>
          <a:endParaRPr lang="th-TH" sz="2400" b="1">
            <a:solidFill>
              <a:srgbClr val="D4626D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0.81435</cdr:x>
      <cdr:y>0.35899</cdr:y>
    </cdr:from>
    <cdr:to>
      <cdr:x>0.97321</cdr:x>
      <cdr:y>0.51849</cdr:y>
    </cdr:to>
    <cdr:sp macro="" textlink="">
      <cdr:nvSpPr>
        <cdr:cNvPr id="3" name="กล่องข้อความ 5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6000000}"/>
            </a:ext>
          </a:extLst>
        </cdr:cNvPr>
        <cdr:cNvSpPr txBox="1"/>
      </cdr:nvSpPr>
      <cdr:spPr>
        <a:xfrm xmlns:a="http://schemas.openxmlformats.org/drawingml/2006/main">
          <a:off x="6132354" y="1160182"/>
          <a:ext cx="1196293" cy="5154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chemeClr val="accent6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(94.41%)</a:t>
          </a:r>
          <a:endParaRPr lang="th-TH" sz="2400" b="1">
            <a:solidFill>
              <a:schemeClr val="accent6">
                <a:lumMod val="50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304906</xdr:colOff>
      <xdr:row>51</xdr:row>
      <xdr:rowOff>112058</xdr:rowOff>
    </xdr:from>
    <xdr:to>
      <xdr:col>15</xdr:col>
      <xdr:colOff>430305</xdr:colOff>
      <xdr:row>67</xdr:row>
      <xdr:rowOff>17144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585106</xdr:colOff>
      <xdr:row>69</xdr:row>
      <xdr:rowOff>116541</xdr:rowOff>
    </xdr:from>
    <xdr:to>
      <xdr:col>13</xdr:col>
      <xdr:colOff>140368</xdr:colOff>
      <xdr:row>84</xdr:row>
      <xdr:rowOff>119743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726140</xdr:colOff>
      <xdr:row>59</xdr:row>
      <xdr:rowOff>94129</xdr:rowOff>
    </xdr:from>
    <xdr:to>
      <xdr:col>7</xdr:col>
      <xdr:colOff>849403</xdr:colOff>
      <xdr:row>62</xdr:row>
      <xdr:rowOff>71718</xdr:rowOff>
    </xdr:to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9260540" y="12381379"/>
          <a:ext cx="1066238" cy="5205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7030A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(55.95%)</a:t>
          </a:r>
          <a:endParaRPr lang="th-TH" sz="2400" b="1">
            <a:solidFill>
              <a:srgbClr val="7030A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8964</xdr:colOff>
      <xdr:row>0</xdr:row>
      <xdr:rowOff>134471</xdr:rowOff>
    </xdr:from>
    <xdr:to>
      <xdr:col>17</xdr:col>
      <xdr:colOff>197222</xdr:colOff>
      <xdr:row>25</xdr:row>
      <xdr:rowOff>100853</xdr:rowOff>
    </xdr:to>
    <xdr:graphicFrame macro="">
      <xdr:nvGraphicFramePr>
        <xdr:cNvPr id="5" name="แผนภูมิ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22410</xdr:colOff>
      <xdr:row>26</xdr:row>
      <xdr:rowOff>161365</xdr:rowOff>
    </xdr:from>
    <xdr:to>
      <xdr:col>17</xdr:col>
      <xdr:colOff>340658</xdr:colOff>
      <xdr:row>50</xdr:row>
      <xdr:rowOff>112058</xdr:rowOff>
    </xdr:to>
    <xdr:graphicFrame macro="">
      <xdr:nvGraphicFramePr>
        <xdr:cNvPr id="6" name="แผนภูมิ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569257</xdr:colOff>
      <xdr:row>87</xdr:row>
      <xdr:rowOff>31375</xdr:rowOff>
    </xdr:from>
    <xdr:to>
      <xdr:col>13</xdr:col>
      <xdr:colOff>242047</xdr:colOff>
      <xdr:row>107</xdr:row>
      <xdr:rowOff>123265</xdr:rowOff>
    </xdr:to>
    <xdr:graphicFrame macro="">
      <xdr:nvGraphicFramePr>
        <xdr:cNvPr id="7" name="แผนภูมิ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0.68033</cdr:x>
      <cdr:y>0.21911</cdr:y>
    </cdr:from>
    <cdr:to>
      <cdr:x>0.81417</cdr:x>
      <cdr:y>0.35063</cdr:y>
    </cdr:to>
    <cdr:sp macro="" textlink="">
      <cdr:nvSpPr>
        <cdr:cNvPr id="2" name="กล่องข้อความ 5"/>
        <cdr:cNvSpPr txBox="1"/>
      </cdr:nvSpPr>
      <cdr:spPr>
        <a:xfrm xmlns:a="http://schemas.openxmlformats.org/drawingml/2006/main">
          <a:off x="5864073" y="759985"/>
          <a:ext cx="1153628" cy="456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chemeClr val="accent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(44.05%)</a:t>
          </a:r>
          <a:endParaRPr lang="th-TH" sz="2400" b="1">
            <a:solidFill>
              <a:schemeClr val="accent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0.26018</cdr:x>
      <cdr:y>0.10596</cdr:y>
    </cdr:from>
    <cdr:to>
      <cdr:x>0.39399</cdr:x>
      <cdr:y>0.26546</cdr:y>
    </cdr:to>
    <cdr:sp macro="" textlink="">
      <cdr:nvSpPr>
        <cdr:cNvPr id="2" name="กล่องข้อความ 5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6000000}"/>
            </a:ext>
          </a:extLst>
        </cdr:cNvPr>
        <cdr:cNvSpPr txBox="1"/>
      </cdr:nvSpPr>
      <cdr:spPr>
        <a:xfrm xmlns:a="http://schemas.openxmlformats.org/drawingml/2006/main">
          <a:off x="2095682" y="463320"/>
          <a:ext cx="1077825" cy="697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rgbClr val="D4626D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(16.45%)</a:t>
          </a:r>
          <a:endParaRPr lang="th-TH" sz="2400" b="1">
            <a:solidFill>
              <a:srgbClr val="D4626D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0.63628</cdr:x>
      <cdr:y>0.80206</cdr:y>
    </cdr:from>
    <cdr:to>
      <cdr:x>0.79514</cdr:x>
      <cdr:y>0.96156</cdr:y>
    </cdr:to>
    <cdr:sp macro="" textlink="">
      <cdr:nvSpPr>
        <cdr:cNvPr id="3" name="กล่องข้อความ 5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6000000}"/>
            </a:ext>
          </a:extLst>
        </cdr:cNvPr>
        <cdr:cNvSpPr txBox="1"/>
      </cdr:nvSpPr>
      <cdr:spPr>
        <a:xfrm xmlns:a="http://schemas.openxmlformats.org/drawingml/2006/main">
          <a:off x="5125084" y="3507029"/>
          <a:ext cx="1279584" cy="697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chemeClr val="accent6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(83.55%)</a:t>
          </a:r>
          <a:endParaRPr lang="th-TH" sz="2400" b="1">
            <a:solidFill>
              <a:schemeClr val="accent6">
                <a:lumMod val="50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304906</xdr:colOff>
      <xdr:row>51</xdr:row>
      <xdr:rowOff>112058</xdr:rowOff>
    </xdr:from>
    <xdr:to>
      <xdr:col>15</xdr:col>
      <xdr:colOff>430305</xdr:colOff>
      <xdr:row>67</xdr:row>
      <xdr:rowOff>17144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585106</xdr:colOff>
      <xdr:row>69</xdr:row>
      <xdr:rowOff>116541</xdr:rowOff>
    </xdr:from>
    <xdr:to>
      <xdr:col>13</xdr:col>
      <xdr:colOff>140368</xdr:colOff>
      <xdr:row>84</xdr:row>
      <xdr:rowOff>119743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726140</xdr:colOff>
      <xdr:row>59</xdr:row>
      <xdr:rowOff>94129</xdr:rowOff>
    </xdr:from>
    <xdr:to>
      <xdr:col>7</xdr:col>
      <xdr:colOff>849403</xdr:colOff>
      <xdr:row>62</xdr:row>
      <xdr:rowOff>71718</xdr:rowOff>
    </xdr:to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9253816" y="12286129"/>
          <a:ext cx="1064558" cy="515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7030A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400" b="1">
              <a:solidFill>
                <a:srgbClr val="7030A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63.33</a:t>
          </a:r>
          <a:r>
            <a:rPr lang="en-US" sz="2400" b="1">
              <a:solidFill>
                <a:srgbClr val="7030A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%)</a:t>
          </a:r>
          <a:endParaRPr lang="th-TH" sz="2400" b="1">
            <a:solidFill>
              <a:srgbClr val="7030A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8964</xdr:colOff>
      <xdr:row>0</xdr:row>
      <xdr:rowOff>134471</xdr:rowOff>
    </xdr:from>
    <xdr:to>
      <xdr:col>17</xdr:col>
      <xdr:colOff>197222</xdr:colOff>
      <xdr:row>25</xdr:row>
      <xdr:rowOff>100853</xdr:rowOff>
    </xdr:to>
    <xdr:graphicFrame macro="">
      <xdr:nvGraphicFramePr>
        <xdr:cNvPr id="5" name="แผนภูมิ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22410</xdr:colOff>
      <xdr:row>26</xdr:row>
      <xdr:rowOff>161365</xdr:rowOff>
    </xdr:from>
    <xdr:to>
      <xdr:col>17</xdr:col>
      <xdr:colOff>340658</xdr:colOff>
      <xdr:row>50</xdr:row>
      <xdr:rowOff>112058</xdr:rowOff>
    </xdr:to>
    <xdr:graphicFrame macro="">
      <xdr:nvGraphicFramePr>
        <xdr:cNvPr id="6" name="แผนภูมิ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569257</xdr:colOff>
      <xdr:row>87</xdr:row>
      <xdr:rowOff>31375</xdr:rowOff>
    </xdr:from>
    <xdr:to>
      <xdr:col>13</xdr:col>
      <xdr:colOff>242047</xdr:colOff>
      <xdr:row>107</xdr:row>
      <xdr:rowOff>123265</xdr:rowOff>
    </xdr:to>
    <xdr:graphicFrame macro="">
      <xdr:nvGraphicFramePr>
        <xdr:cNvPr id="7" name="แผนภูมิ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0.68423</cdr:x>
      <cdr:y>0.14157</cdr:y>
    </cdr:from>
    <cdr:to>
      <cdr:x>0.81807</cdr:x>
      <cdr:y>0.27309</cdr:y>
    </cdr:to>
    <cdr:sp macro="" textlink="">
      <cdr:nvSpPr>
        <cdr:cNvPr id="2" name="กล่องข้อความ 5"/>
        <cdr:cNvSpPr txBox="1"/>
      </cdr:nvSpPr>
      <cdr:spPr>
        <a:xfrm xmlns:a="http://schemas.openxmlformats.org/drawingml/2006/main">
          <a:off x="5897704" y="491041"/>
          <a:ext cx="1153628" cy="456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chemeClr val="accent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400" b="1">
              <a:solidFill>
                <a:schemeClr val="accent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36.67</a:t>
          </a:r>
          <a:r>
            <a:rPr lang="en-US" sz="2400" b="1">
              <a:solidFill>
                <a:schemeClr val="accent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%)</a:t>
          </a:r>
          <a:endParaRPr lang="th-TH" sz="2400" b="1">
            <a:solidFill>
              <a:schemeClr val="accent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0.26018</cdr:x>
      <cdr:y>0.10596</cdr:y>
    </cdr:from>
    <cdr:to>
      <cdr:x>0.39399</cdr:x>
      <cdr:y>0.26546</cdr:y>
    </cdr:to>
    <cdr:sp macro="" textlink="">
      <cdr:nvSpPr>
        <cdr:cNvPr id="2" name="กล่องข้อความ 5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6000000}"/>
            </a:ext>
          </a:extLst>
        </cdr:cNvPr>
        <cdr:cNvSpPr txBox="1"/>
      </cdr:nvSpPr>
      <cdr:spPr>
        <a:xfrm xmlns:a="http://schemas.openxmlformats.org/drawingml/2006/main">
          <a:off x="2095682" y="463320"/>
          <a:ext cx="1077825" cy="697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rgbClr val="D4626D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(16.45%)</a:t>
          </a:r>
          <a:endParaRPr lang="th-TH" sz="2400" b="1">
            <a:solidFill>
              <a:srgbClr val="D4626D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0.63628</cdr:x>
      <cdr:y>0.80206</cdr:y>
    </cdr:from>
    <cdr:to>
      <cdr:x>0.79514</cdr:x>
      <cdr:y>0.96156</cdr:y>
    </cdr:to>
    <cdr:sp macro="" textlink="">
      <cdr:nvSpPr>
        <cdr:cNvPr id="3" name="กล่องข้อความ 5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6000000}"/>
            </a:ext>
          </a:extLst>
        </cdr:cNvPr>
        <cdr:cNvSpPr txBox="1"/>
      </cdr:nvSpPr>
      <cdr:spPr>
        <a:xfrm xmlns:a="http://schemas.openxmlformats.org/drawingml/2006/main">
          <a:off x="5125084" y="3507029"/>
          <a:ext cx="1279584" cy="697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chemeClr val="accent6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(83.55%)</a:t>
          </a:r>
          <a:endParaRPr lang="th-TH" sz="2400" b="1">
            <a:solidFill>
              <a:schemeClr val="accent6">
                <a:lumMod val="50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2:H115"/>
  <sheetViews>
    <sheetView zoomScale="55" zoomScaleNormal="55" workbookViewId="0">
      <selection activeCell="X37" sqref="X37"/>
    </sheetView>
  </sheetViews>
  <sheetFormatPr defaultRowHeight="14.25" x14ac:dyDescent="0.2"/>
  <cols>
    <col min="1" max="1" width="31.75" customWidth="1"/>
    <col min="2" max="2" width="21.625" bestFit="1" customWidth="1"/>
    <col min="3" max="3" width="18.125" bestFit="1" customWidth="1"/>
    <col min="4" max="4" width="16.5" bestFit="1" customWidth="1"/>
    <col min="5" max="5" width="11.625" bestFit="1" customWidth="1"/>
    <col min="6" max="8" width="12.375" style="398" bestFit="1" customWidth="1"/>
  </cols>
  <sheetData>
    <row r="2" spans="1:5" ht="30.75" x14ac:dyDescent="0.2">
      <c r="A2" s="397" t="s">
        <v>114</v>
      </c>
    </row>
    <row r="4" spans="1:5" x14ac:dyDescent="0.2">
      <c r="A4" s="399"/>
      <c r="B4" s="400" t="s">
        <v>9</v>
      </c>
      <c r="C4" s="400" t="s">
        <v>10</v>
      </c>
      <c r="D4" s="400" t="s">
        <v>11</v>
      </c>
    </row>
    <row r="5" spans="1:5" ht="24" x14ac:dyDescent="0.2">
      <c r="A5" s="400" t="s">
        <v>14</v>
      </c>
      <c r="B5" s="401">
        <f>+C5+D5</f>
        <v>118341.67995998</v>
      </c>
      <c r="C5" s="476">
        <v>103762.77354778</v>
      </c>
      <c r="D5" s="476">
        <v>14578.9064122</v>
      </c>
    </row>
    <row r="6" spans="1:5" ht="24" x14ac:dyDescent="0.2">
      <c r="A6" s="400" t="s">
        <v>7</v>
      </c>
      <c r="B6" s="401">
        <f>+C6+D6</f>
        <v>46710.369774779996</v>
      </c>
      <c r="C6" s="476">
        <v>46361.680826349999</v>
      </c>
      <c r="D6" s="476">
        <v>348.68894842999998</v>
      </c>
      <c r="E6" s="402"/>
    </row>
    <row r="7" spans="1:5" x14ac:dyDescent="0.2">
      <c r="A7" s="400" t="s">
        <v>61</v>
      </c>
      <c r="B7" s="403"/>
      <c r="C7" s="404"/>
      <c r="D7" s="404"/>
    </row>
    <row r="8" spans="1:5" x14ac:dyDescent="0.2">
      <c r="A8" s="399" t="s">
        <v>96</v>
      </c>
      <c r="B8" s="484">
        <f>+B6/B5</f>
        <v>0.39470767856748523</v>
      </c>
      <c r="C8" s="484">
        <f>+C6/C5</f>
        <v>0.44680456430746501</v>
      </c>
      <c r="D8" s="484">
        <f>+D6/D5</f>
        <v>2.3917359681944882E-2</v>
      </c>
    </row>
    <row r="9" spans="1:5" x14ac:dyDescent="0.2">
      <c r="A9" s="405"/>
      <c r="B9" s="406"/>
      <c r="C9" s="406"/>
      <c r="D9" s="406"/>
    </row>
    <row r="10" spans="1:5" x14ac:dyDescent="0.2">
      <c r="A10" s="405"/>
      <c r="B10" s="407">
        <f>+B8-B7</f>
        <v>0.39470767856748523</v>
      </c>
      <c r="C10" s="407">
        <f>+C8-C7</f>
        <v>0.44680456430746501</v>
      </c>
      <c r="D10" s="407">
        <f>+D8-D7</f>
        <v>2.3917359681944882E-2</v>
      </c>
    </row>
    <row r="11" spans="1:5" x14ac:dyDescent="0.2">
      <c r="A11" s="405"/>
      <c r="B11" s="407"/>
      <c r="C11" s="407"/>
      <c r="D11" s="407"/>
    </row>
    <row r="12" spans="1:5" x14ac:dyDescent="0.2">
      <c r="A12" s="400"/>
      <c r="B12" s="400" t="s">
        <v>9</v>
      </c>
      <c r="C12" s="400" t="s">
        <v>10</v>
      </c>
      <c r="D12" s="400" t="s">
        <v>11</v>
      </c>
    </row>
    <row r="13" spans="1:5" ht="24" x14ac:dyDescent="0.2">
      <c r="A13" s="400" t="s">
        <v>14</v>
      </c>
      <c r="B13" s="401">
        <f>+C13+D13</f>
        <v>118341.67995998</v>
      </c>
      <c r="C13" s="476">
        <v>103762.77354778</v>
      </c>
      <c r="D13" s="476">
        <v>14578.9064122</v>
      </c>
    </row>
    <row r="14" spans="1:5" ht="24" x14ac:dyDescent="0.2">
      <c r="A14" s="400" t="s">
        <v>8</v>
      </c>
      <c r="B14" s="483">
        <f>+C14+D14</f>
        <v>47230.194157310005</v>
      </c>
      <c r="C14" s="476">
        <v>46503.847108540001</v>
      </c>
      <c r="D14" s="476">
        <v>726.34704877000001</v>
      </c>
    </row>
    <row r="15" spans="1:5" x14ac:dyDescent="0.2">
      <c r="A15" s="400" t="s">
        <v>61</v>
      </c>
      <c r="B15" s="485"/>
      <c r="C15" s="485"/>
      <c r="D15" s="485"/>
    </row>
    <row r="16" spans="1:5" x14ac:dyDescent="0.2">
      <c r="A16" s="399" t="s">
        <v>97</v>
      </c>
      <c r="B16" s="484">
        <f>+B14/B13</f>
        <v>0.39910025084384471</v>
      </c>
      <c r="C16" s="484">
        <f>+C14/C13</f>
        <v>0.44817467304038683</v>
      </c>
      <c r="D16" s="484">
        <f>+D14/D13</f>
        <v>4.9821778687197983E-2</v>
      </c>
    </row>
    <row r="17" spans="1:8" x14ac:dyDescent="0.2">
      <c r="B17" s="408"/>
      <c r="C17" s="408"/>
      <c r="D17" s="408"/>
    </row>
    <row r="18" spans="1:8" x14ac:dyDescent="0.2">
      <c r="B18" s="409">
        <f>+B16-B15</f>
        <v>0.39910025084384471</v>
      </c>
      <c r="C18" s="409">
        <f>+C16-C15</f>
        <v>0.44817467304038683</v>
      </c>
      <c r="D18" s="409">
        <f>+D16-D15</f>
        <v>4.9821778687197983E-2</v>
      </c>
    </row>
    <row r="19" spans="1:8" x14ac:dyDescent="0.2">
      <c r="B19" s="409"/>
      <c r="C19" s="409"/>
      <c r="D19" s="409"/>
    </row>
    <row r="20" spans="1:8" ht="30.75" x14ac:dyDescent="0.2">
      <c r="A20" s="410" t="s">
        <v>115</v>
      </c>
    </row>
    <row r="21" spans="1:8" x14ac:dyDescent="0.2">
      <c r="A21" s="411"/>
      <c r="B21" s="411" t="s">
        <v>9</v>
      </c>
      <c r="C21" s="411" t="s">
        <v>10</v>
      </c>
      <c r="D21" s="411" t="s">
        <v>11</v>
      </c>
    </row>
    <row r="22" spans="1:8" x14ac:dyDescent="0.2">
      <c r="A22" s="411" t="s">
        <v>14</v>
      </c>
      <c r="B22" s="412">
        <f>+C22+D22</f>
        <v>8405499127.4799995</v>
      </c>
      <c r="C22" s="87">
        <v>7605896268.2799997</v>
      </c>
      <c r="D22" s="87">
        <v>799602859.20000005</v>
      </c>
      <c r="F22" s="77"/>
      <c r="G22" s="87"/>
      <c r="H22" s="87"/>
    </row>
    <row r="23" spans="1:8" x14ac:dyDescent="0.2">
      <c r="A23" s="413" t="s">
        <v>7</v>
      </c>
      <c r="B23" s="80">
        <f>+C23+D23</f>
        <v>5212825640.1499996</v>
      </c>
      <c r="C23" s="90">
        <v>5045827548.8599997</v>
      </c>
      <c r="D23" s="90">
        <v>166998091.28999999</v>
      </c>
    </row>
    <row r="24" spans="1:8" x14ac:dyDescent="0.2">
      <c r="A24" s="411" t="s">
        <v>61</v>
      </c>
      <c r="B24" s="414"/>
      <c r="C24" s="415"/>
      <c r="D24" s="415"/>
    </row>
    <row r="25" spans="1:8" x14ac:dyDescent="0.2">
      <c r="A25" s="411" t="s">
        <v>98</v>
      </c>
      <c r="B25" s="484">
        <f>+B23/B22</f>
        <v>0.62016848269102431</v>
      </c>
      <c r="C25" s="484">
        <f t="shared" ref="C25:D25" si="0">+C23/C22</f>
        <v>0.66340998757810632</v>
      </c>
      <c r="D25" s="484">
        <f t="shared" si="0"/>
        <v>0.20885129332463995</v>
      </c>
    </row>
    <row r="26" spans="1:8" x14ac:dyDescent="0.2">
      <c r="B26" s="408"/>
      <c r="C26" s="408"/>
      <c r="D26" s="408"/>
    </row>
    <row r="27" spans="1:8" x14ac:dyDescent="0.2">
      <c r="B27" s="409">
        <f>+B24-B25</f>
        <v>-0.62016848269102431</v>
      </c>
      <c r="C27" s="409">
        <f t="shared" ref="C27:D27" si="1">+C24-C25</f>
        <v>-0.66340998757810632</v>
      </c>
      <c r="D27" s="409">
        <f t="shared" si="1"/>
        <v>-0.20885129332463995</v>
      </c>
    </row>
    <row r="33" spans="1:4" x14ac:dyDescent="0.2">
      <c r="A33" s="411"/>
      <c r="B33" s="411" t="s">
        <v>9</v>
      </c>
      <c r="C33" s="411" t="s">
        <v>10</v>
      </c>
      <c r="D33" s="411" t="s">
        <v>11</v>
      </c>
    </row>
    <row r="34" spans="1:4" x14ac:dyDescent="0.2">
      <c r="A34" s="411" t="s">
        <v>14</v>
      </c>
      <c r="B34" s="77">
        <f>+C34+D34</f>
        <v>8405499127.4799995</v>
      </c>
      <c r="C34" s="87">
        <v>7605896268.2799997</v>
      </c>
      <c r="D34" s="87">
        <v>799602859.20000005</v>
      </c>
    </row>
    <row r="35" spans="1:4" x14ac:dyDescent="0.2">
      <c r="A35" s="413" t="s">
        <v>50</v>
      </c>
      <c r="B35" s="82">
        <f>+C35+D35</f>
        <v>5263223270.5100002</v>
      </c>
      <c r="C35" s="92">
        <v>5051629714.7200003</v>
      </c>
      <c r="D35" s="92">
        <v>211593555.78999999</v>
      </c>
    </row>
    <row r="36" spans="1:4" x14ac:dyDescent="0.2">
      <c r="A36" s="411" t="s">
        <v>61</v>
      </c>
      <c r="B36" s="414"/>
      <c r="C36" s="414"/>
      <c r="D36" s="414"/>
    </row>
    <row r="37" spans="1:4" x14ac:dyDescent="0.2">
      <c r="A37" s="411" t="s">
        <v>99</v>
      </c>
      <c r="B37" s="484">
        <f>+B35/B34</f>
        <v>0.62616427539716302</v>
      </c>
      <c r="C37" s="484">
        <f>+C35/C34</f>
        <v>0.66417283861568854</v>
      </c>
      <c r="D37" s="484">
        <f t="shared" ref="D37" si="2">+D35/D34</f>
        <v>0.26462331062910233</v>
      </c>
    </row>
    <row r="38" spans="1:4" x14ac:dyDescent="0.2">
      <c r="B38" s="484"/>
      <c r="C38" s="484"/>
      <c r="D38" s="484"/>
    </row>
    <row r="39" spans="1:4" x14ac:dyDescent="0.2">
      <c r="B39" s="416">
        <f>+B37-B36</f>
        <v>0.62616427539716302</v>
      </c>
      <c r="C39" s="416">
        <f>+C37-C36</f>
        <v>0.66417283861568854</v>
      </c>
      <c r="D39" s="416">
        <f>+D37-D36</f>
        <v>0.26462331062910233</v>
      </c>
    </row>
    <row r="41" spans="1:4" x14ac:dyDescent="0.2">
      <c r="B41" s="417"/>
      <c r="C41" s="417"/>
      <c r="D41" s="417"/>
    </row>
    <row r="45" spans="1:4" x14ac:dyDescent="0.2">
      <c r="B45" s="417"/>
      <c r="C45" s="417"/>
      <c r="D45" s="417"/>
    </row>
    <row r="52" spans="1:4" ht="30.75" x14ac:dyDescent="0.2">
      <c r="A52" s="410" t="s">
        <v>116</v>
      </c>
    </row>
    <row r="54" spans="1:4" ht="28.5" x14ac:dyDescent="0.2">
      <c r="A54" s="418" t="s">
        <v>100</v>
      </c>
      <c r="B54" s="419" t="s">
        <v>7</v>
      </c>
      <c r="C54" s="419" t="s">
        <v>101</v>
      </c>
    </row>
    <row r="55" spans="1:4" ht="24" x14ac:dyDescent="0.2">
      <c r="A55" s="208">
        <v>1811397856.0600002</v>
      </c>
      <c r="B55" s="208">
        <v>112499003.67999999</v>
      </c>
      <c r="C55" s="420">
        <v>1698898852.3800001</v>
      </c>
    </row>
    <row r="56" spans="1:4" x14ac:dyDescent="0.2">
      <c r="A56" s="421"/>
      <c r="B56" s="422">
        <f>+B55/A55</f>
        <v>6.2106181313860191E-2</v>
      </c>
      <c r="C56" s="422">
        <f>+C55/A55</f>
        <v>0.93789381868613975</v>
      </c>
    </row>
    <row r="58" spans="1:4" x14ac:dyDescent="0.2">
      <c r="D58" s="423"/>
    </row>
    <row r="70" spans="1:4" ht="30.75" x14ac:dyDescent="0.2">
      <c r="A70" s="410" t="s">
        <v>116</v>
      </c>
    </row>
    <row r="71" spans="1:4" x14ac:dyDescent="0.2">
      <c r="A71" s="411"/>
      <c r="B71" s="411" t="s">
        <v>9</v>
      </c>
      <c r="C71" s="411" t="s">
        <v>37</v>
      </c>
      <c r="D71" s="411" t="s">
        <v>43</v>
      </c>
    </row>
    <row r="72" spans="1:4" x14ac:dyDescent="0.2">
      <c r="A72" s="411" t="s">
        <v>14</v>
      </c>
      <c r="B72" s="398">
        <v>3363395507.79</v>
      </c>
      <c r="C72" s="398">
        <v>2807293974.3599997</v>
      </c>
      <c r="D72" s="398">
        <v>556101533.42999995</v>
      </c>
    </row>
    <row r="73" spans="1:4" x14ac:dyDescent="0.2">
      <c r="A73" s="424" t="s">
        <v>7</v>
      </c>
      <c r="B73" s="398">
        <v>3186197791.3199997</v>
      </c>
      <c r="C73" s="398">
        <v>2635159524.1199999</v>
      </c>
      <c r="D73" s="398">
        <v>551038267.20000005</v>
      </c>
    </row>
    <row r="74" spans="1:4" x14ac:dyDescent="0.2">
      <c r="A74" s="425" t="s">
        <v>50</v>
      </c>
      <c r="B74" s="398">
        <v>3205317264.5099998</v>
      </c>
      <c r="C74" s="398">
        <v>2654215248.9899998</v>
      </c>
      <c r="D74" s="398">
        <v>551102015.51999998</v>
      </c>
    </row>
    <row r="75" spans="1:4" x14ac:dyDescent="0.2">
      <c r="A75" s="426" t="s">
        <v>102</v>
      </c>
      <c r="B75" s="427">
        <f>+B73/B72</f>
        <v>0.94731582531415337</v>
      </c>
      <c r="C75" s="427">
        <f>+C73/C72</f>
        <v>0.9386831404861179</v>
      </c>
      <c r="D75" s="427">
        <f>+D73/D72</f>
        <v>0.99089506874981992</v>
      </c>
    </row>
    <row r="76" spans="1:4" x14ac:dyDescent="0.2">
      <c r="A76" s="428" t="s">
        <v>103</v>
      </c>
      <c r="B76" s="429">
        <f>+B74/B72</f>
        <v>0.95300040006776687</v>
      </c>
      <c r="C76" s="429">
        <f>+C74/C72</f>
        <v>0.94547107400645547</v>
      </c>
      <c r="D76" s="429">
        <f>+D74/D72</f>
        <v>0.99100970306777747</v>
      </c>
    </row>
    <row r="82" spans="1:4" x14ac:dyDescent="0.2">
      <c r="B82" s="398"/>
      <c r="C82" s="398"/>
      <c r="D82" s="398"/>
    </row>
    <row r="88" spans="1:4" ht="30.75" x14ac:dyDescent="0.2">
      <c r="A88" s="410" t="s">
        <v>116</v>
      </c>
    </row>
    <row r="90" spans="1:4" ht="28.5" x14ac:dyDescent="0.2">
      <c r="A90" s="418" t="s">
        <v>100</v>
      </c>
      <c r="B90" s="419" t="s">
        <v>8</v>
      </c>
      <c r="C90" s="419" t="s">
        <v>101</v>
      </c>
    </row>
    <row r="91" spans="1:4" ht="24" x14ac:dyDescent="0.2">
      <c r="A91" s="208">
        <v>1811397856.0600002</v>
      </c>
      <c r="B91" s="430">
        <v>1484414420.3799999</v>
      </c>
      <c r="C91" s="420">
        <v>1698898852.3800001</v>
      </c>
    </row>
    <row r="92" spans="1:4" x14ac:dyDescent="0.2">
      <c r="A92" s="421"/>
      <c r="B92" s="422">
        <f>+B91/A91</f>
        <v>0.81948557872800676</v>
      </c>
      <c r="C92" s="422">
        <f>+C91/A91</f>
        <v>0.93789381868613975</v>
      </c>
    </row>
    <row r="109" spans="1:2" x14ac:dyDescent="0.2">
      <c r="B109" t="s">
        <v>9</v>
      </c>
    </row>
    <row r="110" spans="1:2" x14ac:dyDescent="0.2">
      <c r="A110" t="s">
        <v>14</v>
      </c>
      <c r="B110" s="431">
        <v>27036.42093041</v>
      </c>
    </row>
    <row r="111" spans="1:2" x14ac:dyDescent="0.2">
      <c r="A111" s="432" t="s">
        <v>7</v>
      </c>
      <c r="B111" s="431">
        <v>24792.705520119998</v>
      </c>
    </row>
    <row r="112" spans="1:2" x14ac:dyDescent="0.2">
      <c r="A112" t="s">
        <v>104</v>
      </c>
      <c r="B112" s="416">
        <f>+B111/B110</f>
        <v>0.91701137454305881</v>
      </c>
    </row>
    <row r="113" spans="1:2" x14ac:dyDescent="0.2">
      <c r="A113" t="s">
        <v>61</v>
      </c>
      <c r="B113" s="416">
        <v>1</v>
      </c>
    </row>
    <row r="115" spans="1:2" x14ac:dyDescent="0.2">
      <c r="B115" s="416">
        <f>+B112-B113</f>
        <v>-8.298862545694119E-2</v>
      </c>
    </row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150"/>
  <sheetViews>
    <sheetView tabSelected="1" topLeftCell="A28" zoomScale="85" zoomScaleNormal="85" workbookViewId="0">
      <selection activeCell="K40" sqref="K40"/>
    </sheetView>
  </sheetViews>
  <sheetFormatPr defaultColWidth="9" defaultRowHeight="14.25" x14ac:dyDescent="0.2"/>
  <cols>
    <col min="1" max="1" width="17.875" style="2" customWidth="1"/>
    <col min="2" max="2" width="14" style="3" customWidth="1"/>
    <col min="3" max="3" width="11.375" style="221" customWidth="1"/>
    <col min="4" max="4" width="14" style="3" customWidth="1"/>
    <col min="5" max="5" width="14.5" style="3" customWidth="1"/>
    <col min="6" max="6" width="12" style="222" customWidth="1"/>
    <col min="7" max="7" width="11.75" style="2" customWidth="1"/>
    <col min="8" max="8" width="11.125" style="2" customWidth="1"/>
    <col min="9" max="9" width="15.125" style="162" customWidth="1"/>
    <col min="10" max="10" width="10.375" style="2" bestFit="1" customWidth="1"/>
    <col min="11" max="11" width="8.5" style="2" customWidth="1"/>
    <col min="12" max="12" width="9.5" style="2" customWidth="1"/>
    <col min="13" max="13" width="12.875" style="3" customWidth="1"/>
    <col min="14" max="14" width="8.375" style="2" customWidth="1"/>
    <col min="15" max="15" width="6.625" style="2" customWidth="1"/>
    <col min="16" max="16" width="7" style="2" bestFit="1" customWidth="1"/>
    <col min="17" max="17" width="20.5" style="2" bestFit="1" customWidth="1"/>
    <col min="18" max="18" width="7.25" style="2" bestFit="1" customWidth="1"/>
    <col min="19" max="19" width="20.125" style="2" bestFit="1" customWidth="1"/>
    <col min="20" max="20" width="15" style="2" bestFit="1" customWidth="1"/>
    <col min="21" max="21" width="13.75" style="2" bestFit="1" customWidth="1"/>
    <col min="22" max="22" width="15" style="2" bestFit="1" customWidth="1"/>
    <col min="23" max="23" width="13.75" style="2" bestFit="1" customWidth="1"/>
    <col min="24" max="25" width="15" style="2" bestFit="1" customWidth="1"/>
    <col min="26" max="16384" width="9" style="2"/>
  </cols>
  <sheetData>
    <row r="1" spans="1:20" ht="20.25" hidden="1" customHeight="1" x14ac:dyDescent="0.2">
      <c r="A1" s="563" t="s">
        <v>106</v>
      </c>
      <c r="B1" s="563"/>
      <c r="C1" s="563"/>
      <c r="D1" s="563"/>
      <c r="E1" s="563"/>
      <c r="F1" s="563"/>
      <c r="G1" s="563"/>
      <c r="H1" s="563"/>
      <c r="I1" s="563"/>
      <c r="J1" s="1"/>
      <c r="Q1" s="2" t="s">
        <v>1</v>
      </c>
    </row>
    <row r="2" spans="1:20" ht="20.25" hidden="1" customHeight="1" x14ac:dyDescent="0.2">
      <c r="A2" s="577" t="s">
        <v>2</v>
      </c>
      <c r="B2" s="579" t="s">
        <v>3</v>
      </c>
      <c r="C2" s="580"/>
      <c r="D2" s="579" t="s">
        <v>4</v>
      </c>
      <c r="E2" s="580"/>
      <c r="F2" s="579" t="s">
        <v>5</v>
      </c>
      <c r="G2" s="580"/>
      <c r="H2" s="581" t="s">
        <v>6</v>
      </c>
      <c r="I2" s="582"/>
      <c r="J2" s="1"/>
    </row>
    <row r="3" spans="1:20" s="1" customFormat="1" ht="18" hidden="1" customHeight="1" x14ac:dyDescent="0.2">
      <c r="A3" s="578"/>
      <c r="B3" s="444" t="s">
        <v>7</v>
      </c>
      <c r="C3" s="445" t="s">
        <v>8</v>
      </c>
      <c r="D3" s="444" t="s">
        <v>7</v>
      </c>
      <c r="E3" s="444" t="s">
        <v>8</v>
      </c>
      <c r="F3" s="445" t="s">
        <v>7</v>
      </c>
      <c r="G3" s="446" t="s">
        <v>8</v>
      </c>
      <c r="H3" s="447" t="s">
        <v>7</v>
      </c>
      <c r="I3" s="448" t="s">
        <v>8</v>
      </c>
      <c r="M3" s="10"/>
    </row>
    <row r="4" spans="1:20" ht="18" hidden="1" customHeight="1" x14ac:dyDescent="0.2">
      <c r="A4" s="449" t="s">
        <v>9</v>
      </c>
      <c r="B4" s="450">
        <v>32</v>
      </c>
      <c r="C4" s="450">
        <v>34.08</v>
      </c>
      <c r="D4" s="450">
        <f>20+32</f>
        <v>52</v>
      </c>
      <c r="E4" s="450">
        <f>+C4+22.16</f>
        <v>56.239999999999995</v>
      </c>
      <c r="F4" s="450">
        <f>23+D4</f>
        <v>75</v>
      </c>
      <c r="G4" s="450">
        <f>+E4+25.5</f>
        <v>81.739999999999995</v>
      </c>
      <c r="H4" s="451">
        <f>18+F4</f>
        <v>93</v>
      </c>
      <c r="I4" s="452">
        <f>+G4+18.26</f>
        <v>100</v>
      </c>
    </row>
    <row r="5" spans="1:20" ht="18" hidden="1" customHeight="1" x14ac:dyDescent="0.2">
      <c r="A5" s="453" t="s">
        <v>10</v>
      </c>
      <c r="B5" s="454">
        <v>35</v>
      </c>
      <c r="C5" s="454">
        <v>35.33</v>
      </c>
      <c r="D5" s="454">
        <f>20+35</f>
        <v>55</v>
      </c>
      <c r="E5" s="454">
        <f>20.45+C5</f>
        <v>55.78</v>
      </c>
      <c r="F5" s="454">
        <f>25+D5</f>
        <v>80</v>
      </c>
      <c r="G5" s="454">
        <f>25.98+E5</f>
        <v>81.760000000000005</v>
      </c>
      <c r="H5" s="455">
        <f>18+F5</f>
        <v>98</v>
      </c>
      <c r="I5" s="456">
        <f>18.24+G5</f>
        <v>100</v>
      </c>
    </row>
    <row r="6" spans="1:20" ht="18" hidden="1" customHeight="1" x14ac:dyDescent="0.2">
      <c r="A6" s="457" t="s">
        <v>11</v>
      </c>
      <c r="B6" s="458">
        <v>19</v>
      </c>
      <c r="C6" s="458">
        <v>28.96</v>
      </c>
      <c r="D6" s="458">
        <f>20+19</f>
        <v>39</v>
      </c>
      <c r="E6" s="458">
        <f>29.19+C6</f>
        <v>58.150000000000006</v>
      </c>
      <c r="F6" s="458">
        <f>+D6+18</f>
        <v>57</v>
      </c>
      <c r="G6" s="458">
        <f>23.5+E6</f>
        <v>81.650000000000006</v>
      </c>
      <c r="H6" s="459">
        <f>18+F6</f>
        <v>75</v>
      </c>
      <c r="I6" s="460">
        <f>18.35+G6</f>
        <v>100</v>
      </c>
    </row>
    <row r="7" spans="1:20" ht="20.25" customHeight="1" x14ac:dyDescent="0.2">
      <c r="A7" s="563" t="s">
        <v>121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2" t="s">
        <v>151</v>
      </c>
      <c r="N7" s="562"/>
      <c r="O7" s="562"/>
    </row>
    <row r="8" spans="1:20" s="34" customFormat="1" ht="39.75" customHeight="1" x14ac:dyDescent="0.2">
      <c r="A8" s="23" t="s">
        <v>2</v>
      </c>
      <c r="B8" s="461" t="s">
        <v>14</v>
      </c>
      <c r="C8" s="25" t="s">
        <v>15</v>
      </c>
      <c r="D8" s="477" t="s">
        <v>120</v>
      </c>
      <c r="E8" s="461" t="s">
        <v>7</v>
      </c>
      <c r="F8" s="28" t="s">
        <v>17</v>
      </c>
      <c r="G8" s="433" t="s">
        <v>18</v>
      </c>
      <c r="H8" s="443" t="s">
        <v>19</v>
      </c>
      <c r="I8" s="461" t="s">
        <v>20</v>
      </c>
      <c r="J8" s="28" t="s">
        <v>21</v>
      </c>
      <c r="K8" s="433" t="s">
        <v>18</v>
      </c>
      <c r="L8" s="462" t="s">
        <v>22</v>
      </c>
      <c r="M8" s="463" t="s">
        <v>23</v>
      </c>
      <c r="N8" s="33" t="s">
        <v>24</v>
      </c>
      <c r="O8" s="33" t="s">
        <v>25</v>
      </c>
      <c r="Q8" s="35"/>
    </row>
    <row r="9" spans="1:20" ht="20.25" customHeight="1" x14ac:dyDescent="0.2">
      <c r="A9" s="486" t="s">
        <v>123</v>
      </c>
      <c r="B9" s="487"/>
      <c r="C9" s="488"/>
      <c r="D9" s="489"/>
      <c r="E9" s="487"/>
      <c r="F9" s="488"/>
      <c r="G9" s="490"/>
      <c r="H9" s="491"/>
      <c r="I9" s="487"/>
      <c r="J9" s="488"/>
      <c r="K9" s="490"/>
      <c r="L9" s="490"/>
      <c r="M9" s="492"/>
      <c r="N9" s="488"/>
      <c r="O9" s="488"/>
    </row>
    <row r="10" spans="1:20" s="59" customFormat="1" ht="20.25" customHeight="1" x14ac:dyDescent="0.2">
      <c r="A10" s="531" t="s">
        <v>9</v>
      </c>
      <c r="B10" s="475">
        <f>+B11+B12</f>
        <v>199360.69051379</v>
      </c>
      <c r="C10" s="464"/>
      <c r="D10" s="478">
        <f>+D11+D12</f>
        <v>6895.2997354700001</v>
      </c>
      <c r="E10" s="475">
        <f>+E11+E12</f>
        <v>117048.93347358999</v>
      </c>
      <c r="F10" s="465">
        <f>+E10*100/B10</f>
        <v>58.712142886309671</v>
      </c>
      <c r="G10" s="466">
        <v>93</v>
      </c>
      <c r="H10" s="480">
        <f>+F10-G10</f>
        <v>-34.287857113690329</v>
      </c>
      <c r="I10" s="482">
        <f>+I11+I12</f>
        <v>123944.23320906</v>
      </c>
      <c r="J10" s="465">
        <f>+I10*100/B10</f>
        <v>62.170848671135921</v>
      </c>
      <c r="K10" s="466">
        <v>100</v>
      </c>
      <c r="L10" s="466">
        <f>+J10-K10</f>
        <v>-37.829151328864079</v>
      </c>
      <c r="M10" s="467">
        <f>+B10-I10</f>
        <v>75416.457304730007</v>
      </c>
      <c r="N10" s="532"/>
      <c r="O10" s="532"/>
      <c r="P10" s="56"/>
      <c r="Q10" s="57"/>
      <c r="R10" s="58"/>
      <c r="S10" s="58"/>
      <c r="T10" s="58"/>
    </row>
    <row r="11" spans="1:20" ht="20.25" customHeight="1" x14ac:dyDescent="0.55000000000000004">
      <c r="A11" s="533" t="s">
        <v>10</v>
      </c>
      <c r="B11" s="534">
        <v>170382.4543551</v>
      </c>
      <c r="C11" s="535"/>
      <c r="D11" s="536">
        <v>1081.51756839</v>
      </c>
      <c r="E11" s="536">
        <v>108076.75459462999</v>
      </c>
      <c r="F11" s="470">
        <f>+E11*100/B11</f>
        <v>63.431856879689903</v>
      </c>
      <c r="G11" s="471">
        <v>98</v>
      </c>
      <c r="H11" s="481">
        <f>+F11-G11</f>
        <v>-34.568143120310097</v>
      </c>
      <c r="I11" s="536">
        <v>109158.27216302</v>
      </c>
      <c r="J11" s="470">
        <f>+I11*100/B11</f>
        <v>64.066615647829238</v>
      </c>
      <c r="K11" s="471">
        <v>100</v>
      </c>
      <c r="L11" s="471">
        <f>+J11-K11</f>
        <v>-35.933384352170762</v>
      </c>
      <c r="M11" s="472">
        <f>+B11-I11</f>
        <v>61224.182192079999</v>
      </c>
      <c r="N11" s="532"/>
      <c r="O11" s="532"/>
      <c r="P11" s="68"/>
      <c r="Q11" s="35"/>
    </row>
    <row r="12" spans="1:20" ht="20.25" customHeight="1" x14ac:dyDescent="0.55000000000000004">
      <c r="A12" s="533" t="s">
        <v>11</v>
      </c>
      <c r="B12" s="534">
        <v>28978.236158690001</v>
      </c>
      <c r="C12" s="535"/>
      <c r="D12" s="536">
        <v>5813.7821670800004</v>
      </c>
      <c r="E12" s="536">
        <v>8972.1788789599996</v>
      </c>
      <c r="F12" s="470">
        <f>+E12*100/B12</f>
        <v>30.961783974106446</v>
      </c>
      <c r="G12" s="471">
        <v>75</v>
      </c>
      <c r="H12" s="481">
        <f>+F12-G12</f>
        <v>-44.038216025893554</v>
      </c>
      <c r="I12" s="536">
        <v>14785.96104604</v>
      </c>
      <c r="J12" s="470">
        <f t="shared" ref="J12" si="0">+I12*100/B12</f>
        <v>51.024365199694813</v>
      </c>
      <c r="K12" s="471">
        <v>100</v>
      </c>
      <c r="L12" s="471">
        <f>+J12-K12</f>
        <v>-48.975634800305187</v>
      </c>
      <c r="M12" s="472">
        <f>+B12-I12</f>
        <v>14192.275112650001</v>
      </c>
      <c r="N12" s="532"/>
      <c r="O12" s="532"/>
      <c r="P12" s="68"/>
      <c r="Q12" s="35"/>
    </row>
    <row r="13" spans="1:20" ht="20.25" customHeight="1" x14ac:dyDescent="0.2">
      <c r="A13" s="563" t="s">
        <v>122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2" t="s">
        <v>151</v>
      </c>
      <c r="N13" s="562"/>
      <c r="O13" s="562"/>
    </row>
    <row r="14" spans="1:20" s="34" customFormat="1" ht="39" customHeight="1" x14ac:dyDescent="0.2">
      <c r="A14" s="23" t="s">
        <v>2</v>
      </c>
      <c r="B14" s="24" t="s">
        <v>14</v>
      </c>
      <c r="C14" s="25" t="s">
        <v>15</v>
      </c>
      <c r="D14" s="26" t="s">
        <v>16</v>
      </c>
      <c r="E14" s="27" t="s">
        <v>7</v>
      </c>
      <c r="F14" s="28" t="s">
        <v>17</v>
      </c>
      <c r="G14" s="433" t="s">
        <v>18</v>
      </c>
      <c r="H14" s="436" t="e">
        <f>+F14-G14</f>
        <v>#VALUE!</v>
      </c>
      <c r="I14" s="24" t="s">
        <v>20</v>
      </c>
      <c r="J14" s="28" t="s">
        <v>21</v>
      </c>
      <c r="K14" s="433" t="s">
        <v>18</v>
      </c>
      <c r="L14" s="439" t="s">
        <v>22</v>
      </c>
      <c r="M14" s="31" t="s">
        <v>23</v>
      </c>
      <c r="N14" s="32" t="s">
        <v>24</v>
      </c>
      <c r="O14" s="33" t="s">
        <v>25</v>
      </c>
      <c r="Q14" s="35" t="s">
        <v>28</v>
      </c>
    </row>
    <row r="15" spans="1:20" ht="20.25" customHeight="1" x14ac:dyDescent="0.2">
      <c r="A15" s="69" t="s">
        <v>124</v>
      </c>
      <c r="B15" s="70"/>
      <c r="C15" s="71"/>
      <c r="D15" s="72"/>
      <c r="E15" s="73"/>
      <c r="F15" s="71"/>
      <c r="G15" s="434"/>
      <c r="H15" s="434"/>
      <c r="I15" s="70"/>
      <c r="J15" s="71"/>
      <c r="K15" s="434"/>
      <c r="L15" s="440"/>
      <c r="M15" s="73"/>
      <c r="N15" s="75"/>
      <c r="O15" s="76"/>
    </row>
    <row r="16" spans="1:20" s="59" customFormat="1" ht="20.25" customHeight="1" x14ac:dyDescent="0.2">
      <c r="A16" s="45" t="s">
        <v>9</v>
      </c>
      <c r="B16" s="77">
        <f>+B17+B18</f>
        <v>11677748254.540001</v>
      </c>
      <c r="C16" s="78">
        <f>+C17+C18</f>
        <v>0</v>
      </c>
      <c r="D16" s="79">
        <f>+D17+D18</f>
        <v>358303368.08999997</v>
      </c>
      <c r="E16" s="80">
        <f>+E17+E18</f>
        <v>8102711926.7200003</v>
      </c>
      <c r="F16" s="50">
        <f>+E16*100/B16</f>
        <v>69.385910280861538</v>
      </c>
      <c r="G16" s="435">
        <v>93</v>
      </c>
      <c r="H16" s="436">
        <f>+F16-G16</f>
        <v>-23.614089719138462</v>
      </c>
      <c r="I16" s="82">
        <f>+C16+D16+E16</f>
        <v>8461015294.8100004</v>
      </c>
      <c r="J16" s="50">
        <f>+I16*100/B16</f>
        <v>72.454167621917861</v>
      </c>
      <c r="K16" s="435">
        <v>100</v>
      </c>
      <c r="L16" s="441">
        <f>+J16-K16</f>
        <v>-27.545832378082139</v>
      </c>
      <c r="M16" s="83">
        <f>+B16-I16</f>
        <v>3216732959.7300005</v>
      </c>
      <c r="N16" s="537">
        <v>5</v>
      </c>
      <c r="O16" s="537">
        <v>4</v>
      </c>
      <c r="P16" s="56"/>
      <c r="Q16" s="84" t="s">
        <v>30</v>
      </c>
      <c r="R16" s="85"/>
      <c r="S16" s="86"/>
    </row>
    <row r="17" spans="1:26" ht="25.5" x14ac:dyDescent="0.2">
      <c r="A17" s="60" t="s">
        <v>10</v>
      </c>
      <c r="B17" s="87">
        <v>10009111432.18</v>
      </c>
      <c r="C17" s="88" t="s">
        <v>34</v>
      </c>
      <c r="D17" s="89">
        <v>69764582.75</v>
      </c>
      <c r="E17" s="90">
        <v>7314336854.3400002</v>
      </c>
      <c r="F17" s="64">
        <f>+E17*100/B17</f>
        <v>73.076785126238988</v>
      </c>
      <c r="G17" s="437">
        <v>98</v>
      </c>
      <c r="H17" s="438">
        <f>+F17-G17</f>
        <v>-24.923214873761012</v>
      </c>
      <c r="I17" s="92">
        <v>7384101437.0900002</v>
      </c>
      <c r="J17" s="64">
        <f>+I17*100/B17</f>
        <v>73.773795877120449</v>
      </c>
      <c r="K17" s="437">
        <v>100</v>
      </c>
      <c r="L17" s="442">
        <f t="shared" ref="L17:L18" si="1">+J17-K17</f>
        <v>-26.226204122879551</v>
      </c>
      <c r="M17" s="93">
        <f>+B17-I17</f>
        <v>2625009995.0900002</v>
      </c>
      <c r="N17" s="537"/>
      <c r="O17" s="537"/>
      <c r="P17" s="68"/>
      <c r="Q17" s="35" t="s">
        <v>31</v>
      </c>
    </row>
    <row r="18" spans="1:26" ht="17.25" customHeight="1" x14ac:dyDescent="0.2">
      <c r="A18" s="60" t="s">
        <v>11</v>
      </c>
      <c r="B18" s="87">
        <v>1668636822.3599999</v>
      </c>
      <c r="C18" s="88" t="s">
        <v>34</v>
      </c>
      <c r="D18" s="89">
        <v>288538785.33999997</v>
      </c>
      <c r="E18" s="90">
        <v>788375072.38</v>
      </c>
      <c r="F18" s="64">
        <f>+E18*100/B18</f>
        <v>47.246654383724973</v>
      </c>
      <c r="G18" s="437">
        <v>75</v>
      </c>
      <c r="H18" s="438">
        <f t="shared" ref="H18" si="2">+F18-G18</f>
        <v>-27.753345616275027</v>
      </c>
      <c r="I18" s="92">
        <v>1076913857.72</v>
      </c>
      <c r="J18" s="64">
        <f t="shared" ref="J18" si="3">+I18*100/B18</f>
        <v>64.538540878948751</v>
      </c>
      <c r="K18" s="437">
        <v>100</v>
      </c>
      <c r="L18" s="442">
        <f t="shared" si="1"/>
        <v>-35.461459121051249</v>
      </c>
      <c r="M18" s="93">
        <f>+B18-I18</f>
        <v>591722964.63999987</v>
      </c>
      <c r="N18" s="537">
        <v>8</v>
      </c>
      <c r="O18" s="537">
        <v>14</v>
      </c>
      <c r="P18" s="68"/>
      <c r="Q18" s="35"/>
    </row>
    <row r="19" spans="1:26" s="1" customFormat="1" ht="21" hidden="1" customHeight="1" x14ac:dyDescent="0.2">
      <c r="A19" s="94" t="s">
        <v>32</v>
      </c>
      <c r="B19" s="95"/>
      <c r="C19" s="96"/>
      <c r="D19" s="97"/>
      <c r="E19" s="98"/>
      <c r="F19" s="99"/>
      <c r="G19" s="100"/>
      <c r="H19" s="100"/>
      <c r="I19" s="101"/>
      <c r="J19" s="102"/>
      <c r="K19" s="103"/>
      <c r="L19" s="104"/>
      <c r="M19" s="105"/>
      <c r="Q19" s="35"/>
    </row>
    <row r="20" spans="1:26" s="120" customFormat="1" ht="21" hidden="1" customHeight="1" x14ac:dyDescent="0.2">
      <c r="A20" s="106" t="s">
        <v>33</v>
      </c>
      <c r="B20" s="107"/>
      <c r="C20" s="108"/>
      <c r="D20" s="109"/>
      <c r="E20" s="110"/>
      <c r="F20" s="111"/>
      <c r="G20" s="112"/>
      <c r="H20" s="113"/>
      <c r="I20" s="114"/>
      <c r="J20" s="115"/>
      <c r="K20" s="116"/>
      <c r="L20" s="117"/>
      <c r="M20" s="118"/>
      <c r="N20" s="119"/>
      <c r="O20" s="119"/>
      <c r="Q20" s="35"/>
    </row>
    <row r="21" spans="1:26" s="133" customFormat="1" ht="21" hidden="1" customHeight="1" x14ac:dyDescent="0.2">
      <c r="A21" s="121" t="s">
        <v>9</v>
      </c>
      <c r="B21" s="122">
        <f>+B22+B23</f>
        <v>89547000</v>
      </c>
      <c r="C21" s="123"/>
      <c r="D21" s="124">
        <f>+D22+D23</f>
        <v>1159</v>
      </c>
      <c r="E21" s="125">
        <f>+E22+E23</f>
        <v>809456</v>
      </c>
      <c r="F21" s="126">
        <f>+E21*100/B21</f>
        <v>0.90394541414006058</v>
      </c>
      <c r="G21" s="127">
        <v>52</v>
      </c>
      <c r="H21" s="128">
        <f>+F21-G21</f>
        <v>-51.096054585859939</v>
      </c>
      <c r="I21" s="129">
        <f>+D21+E21</f>
        <v>810615</v>
      </c>
      <c r="J21" s="126">
        <f>+I21*100/B21</f>
        <v>0.90523970652283159</v>
      </c>
      <c r="K21" s="127">
        <v>56.239999999999995</v>
      </c>
      <c r="L21" s="130">
        <f>+J21-K21</f>
        <v>-55.33476029347716</v>
      </c>
      <c r="M21" s="131">
        <f>+B21-I21</f>
        <v>88736385</v>
      </c>
      <c r="N21" s="132"/>
      <c r="O21" s="132"/>
      <c r="Q21" s="35"/>
    </row>
    <row r="22" spans="1:26" s="120" customFormat="1" ht="21" hidden="1" customHeight="1" x14ac:dyDescent="0.2">
      <c r="A22" s="134" t="s">
        <v>10</v>
      </c>
      <c r="B22" s="135">
        <v>14945000</v>
      </c>
      <c r="C22" s="136"/>
      <c r="D22" s="137">
        <v>1159</v>
      </c>
      <c r="E22" s="138">
        <v>809456</v>
      </c>
      <c r="F22" s="111">
        <f>+E22*100/B22</f>
        <v>5.4162328537972568</v>
      </c>
      <c r="G22" s="139">
        <v>55</v>
      </c>
      <c r="H22" s="140">
        <f>+F22-G22</f>
        <v>-49.583767146202746</v>
      </c>
      <c r="I22" s="141">
        <f t="shared" ref="I22:I27" si="4">+D22+E22</f>
        <v>810615</v>
      </c>
      <c r="J22" s="111">
        <f t="shared" ref="J22:J27" si="5">+I22*100/B22</f>
        <v>5.423987955838073</v>
      </c>
      <c r="K22" s="139">
        <v>55.78</v>
      </c>
      <c r="L22" s="142">
        <f>+J22-K22</f>
        <v>-50.356012044161929</v>
      </c>
      <c r="M22" s="143">
        <f t="shared" ref="M22:M27" si="6">+B22-I22</f>
        <v>14134385</v>
      </c>
      <c r="N22" s="119"/>
      <c r="O22" s="119"/>
      <c r="Q22" s="35"/>
    </row>
    <row r="23" spans="1:26" s="120" customFormat="1" ht="21" hidden="1" customHeight="1" x14ac:dyDescent="0.2">
      <c r="A23" s="134" t="s">
        <v>11</v>
      </c>
      <c r="B23" s="135">
        <v>74602000</v>
      </c>
      <c r="C23" s="144"/>
      <c r="D23" s="137" t="s">
        <v>34</v>
      </c>
      <c r="E23" s="138" t="s">
        <v>34</v>
      </c>
      <c r="F23" s="111">
        <f>+E23*100/B23</f>
        <v>0</v>
      </c>
      <c r="G23" s="139">
        <v>39</v>
      </c>
      <c r="H23" s="140">
        <f>+F23-G23</f>
        <v>-39</v>
      </c>
      <c r="I23" s="141">
        <f t="shared" si="4"/>
        <v>0</v>
      </c>
      <c r="J23" s="111">
        <f t="shared" si="5"/>
        <v>0</v>
      </c>
      <c r="K23" s="139">
        <v>58.150000000000006</v>
      </c>
      <c r="L23" s="142">
        <f>+J23-K23</f>
        <v>-58.150000000000006</v>
      </c>
      <c r="M23" s="143">
        <f t="shared" si="6"/>
        <v>74602000</v>
      </c>
      <c r="N23" s="119"/>
      <c r="O23" s="119"/>
      <c r="Q23" s="35"/>
    </row>
    <row r="24" spans="1:26" s="120" customFormat="1" ht="21" hidden="1" customHeight="1" x14ac:dyDescent="0.2">
      <c r="A24" s="106" t="s">
        <v>35</v>
      </c>
      <c r="B24" s="107"/>
      <c r="C24" s="145"/>
      <c r="D24" s="109"/>
      <c r="E24" s="110"/>
      <c r="F24" s="111"/>
      <c r="G24" s="112"/>
      <c r="H24" s="113"/>
      <c r="I24" s="141">
        <f t="shared" si="4"/>
        <v>0</v>
      </c>
      <c r="J24" s="111"/>
      <c r="K24" s="116"/>
      <c r="L24" s="117"/>
      <c r="M24" s="146">
        <f t="shared" si="6"/>
        <v>0</v>
      </c>
      <c r="N24" s="119"/>
      <c r="O24" s="119"/>
      <c r="Q24" s="35"/>
    </row>
    <row r="25" spans="1:26" s="133" customFormat="1" ht="21" hidden="1" customHeight="1" x14ac:dyDescent="0.2">
      <c r="A25" s="121" t="s">
        <v>9</v>
      </c>
      <c r="B25" s="122">
        <f>+B26+B27</f>
        <v>317032400</v>
      </c>
      <c r="C25" s="123"/>
      <c r="D25" s="124">
        <f>+D26+D27</f>
        <v>467150.06</v>
      </c>
      <c r="E25" s="147">
        <f>+E26+E27</f>
        <v>2267171.71</v>
      </c>
      <c r="F25" s="126">
        <f>+E25*100/B25</f>
        <v>0.71512303158920032</v>
      </c>
      <c r="G25" s="127">
        <v>52</v>
      </c>
      <c r="H25" s="128">
        <f>+F25-G25</f>
        <v>-51.284876968410799</v>
      </c>
      <c r="I25" s="129">
        <f>+I26+I27</f>
        <v>2734321.77</v>
      </c>
      <c r="J25" s="126">
        <f t="shared" si="5"/>
        <v>0.86247392064659634</v>
      </c>
      <c r="K25" s="127">
        <v>56.239999999999995</v>
      </c>
      <c r="L25" s="130">
        <f>+J25-K25</f>
        <v>-55.377526079353402</v>
      </c>
      <c r="M25" s="131">
        <f t="shared" si="6"/>
        <v>314298078.23000002</v>
      </c>
      <c r="N25" s="132"/>
      <c r="O25" s="132"/>
      <c r="Q25" s="35"/>
    </row>
    <row r="26" spans="1:26" s="120" customFormat="1" ht="21" hidden="1" customHeight="1" x14ac:dyDescent="0.2">
      <c r="A26" s="134" t="s">
        <v>10</v>
      </c>
      <c r="B26" s="135">
        <v>23468600</v>
      </c>
      <c r="C26" s="144"/>
      <c r="D26" s="137">
        <v>467150.06</v>
      </c>
      <c r="E26" s="148">
        <v>2267171.71</v>
      </c>
      <c r="F26" s="111">
        <f>+E26*100/B26</f>
        <v>9.6604471932710094</v>
      </c>
      <c r="G26" s="139">
        <v>55</v>
      </c>
      <c r="H26" s="140">
        <f>+F26-G26</f>
        <v>-45.339552806728989</v>
      </c>
      <c r="I26" s="141">
        <f>+D26+E26</f>
        <v>2734321.77</v>
      </c>
      <c r="J26" s="111">
        <f t="shared" si="5"/>
        <v>11.65097947896338</v>
      </c>
      <c r="K26" s="139">
        <v>55.78</v>
      </c>
      <c r="L26" s="142">
        <f>+J26-K26</f>
        <v>-44.129020521036622</v>
      </c>
      <c r="M26" s="143">
        <f t="shared" si="6"/>
        <v>20734278.23</v>
      </c>
      <c r="N26" s="119"/>
      <c r="O26" s="119"/>
      <c r="Q26" s="35"/>
    </row>
    <row r="27" spans="1:26" s="120" customFormat="1" ht="21" hidden="1" customHeight="1" x14ac:dyDescent="0.2">
      <c r="A27" s="134" t="s">
        <v>11</v>
      </c>
      <c r="B27" s="135">
        <v>293563800</v>
      </c>
      <c r="C27" s="144"/>
      <c r="D27" s="137" t="s">
        <v>34</v>
      </c>
      <c r="E27" s="148" t="s">
        <v>34</v>
      </c>
      <c r="F27" s="111">
        <f>+E27*100/B27</f>
        <v>0</v>
      </c>
      <c r="G27" s="139">
        <v>39</v>
      </c>
      <c r="H27" s="140">
        <f>+F27-G27</f>
        <v>-39</v>
      </c>
      <c r="I27" s="141">
        <f t="shared" si="4"/>
        <v>0</v>
      </c>
      <c r="J27" s="111">
        <f t="shared" si="5"/>
        <v>0</v>
      </c>
      <c r="K27" s="139">
        <v>58.150000000000006</v>
      </c>
      <c r="L27" s="142">
        <f>+J27-K27</f>
        <v>-58.150000000000006</v>
      </c>
      <c r="M27" s="143">
        <f t="shared" si="6"/>
        <v>293563800</v>
      </c>
      <c r="N27" s="119"/>
      <c r="O27" s="119"/>
      <c r="Q27" s="35"/>
    </row>
    <row r="28" spans="1:26" s="59" customFormat="1" ht="20.25" customHeight="1" x14ac:dyDescent="0.2">
      <c r="A28" s="149" t="s">
        <v>36</v>
      </c>
      <c r="B28" s="150"/>
      <c r="C28" s="151"/>
      <c r="D28" s="150"/>
      <c r="E28" s="150"/>
      <c r="F28" s="151"/>
      <c r="G28" s="151"/>
      <c r="H28" s="152"/>
      <c r="I28" s="83"/>
      <c r="J28" s="151"/>
      <c r="K28" s="151"/>
      <c r="L28" s="151"/>
      <c r="M28" s="150"/>
      <c r="N28" s="151"/>
      <c r="O28" s="153"/>
      <c r="Q28" s="35"/>
    </row>
    <row r="29" spans="1:26" ht="18" customHeight="1" x14ac:dyDescent="0.2">
      <c r="A29" s="154" t="s">
        <v>9</v>
      </c>
      <c r="B29" s="82">
        <f>+B30+B35</f>
        <v>3363395507.7899995</v>
      </c>
      <c r="C29" s="155">
        <f>+C30+C35</f>
        <v>63748.32</v>
      </c>
      <c r="D29" s="156">
        <f>+D30+D35</f>
        <v>19055724.869999997</v>
      </c>
      <c r="E29" s="157">
        <f>+E30+E35</f>
        <v>3186197791.3199997</v>
      </c>
      <c r="F29" s="158">
        <f>+E29*100/B29</f>
        <v>94.731582531415356</v>
      </c>
      <c r="G29" s="158"/>
      <c r="H29" s="159"/>
      <c r="I29" s="82">
        <f>+C29+D29+E29</f>
        <v>3205317264.5099998</v>
      </c>
      <c r="J29" s="50">
        <f>+I29*100/B29</f>
        <v>95.300040006776698</v>
      </c>
      <c r="K29" s="50"/>
      <c r="L29" s="160"/>
      <c r="M29" s="157">
        <f>+B29-I29</f>
        <v>158078243.27999973</v>
      </c>
      <c r="N29" s="161"/>
      <c r="O29" s="161"/>
      <c r="Q29" s="35"/>
      <c r="S29" s="162"/>
      <c r="T29" s="162">
        <v>63748.32</v>
      </c>
      <c r="U29" s="162">
        <v>19055724.869999997</v>
      </c>
      <c r="V29" s="162">
        <v>3165048076.0699997</v>
      </c>
      <c r="W29" s="163">
        <v>94.625612473293785</v>
      </c>
      <c r="X29" s="162">
        <v>3184167549.2599998</v>
      </c>
      <c r="Y29" s="163">
        <v>95.197228391057948</v>
      </c>
      <c r="Z29" s="162">
        <v>160643642.27999982</v>
      </c>
    </row>
    <row r="30" spans="1:26" s="59" customFormat="1" ht="20.25" customHeight="1" x14ac:dyDescent="0.2">
      <c r="A30" s="154" t="s">
        <v>37</v>
      </c>
      <c r="B30" s="82">
        <f>+SUM(B31:B34)</f>
        <v>2807293974.3599997</v>
      </c>
      <c r="C30" s="155"/>
      <c r="D30" s="156">
        <f t="shared" ref="D30:E30" si="7">+SUM(D31:D34)</f>
        <v>19055724.869999997</v>
      </c>
      <c r="E30" s="157">
        <f t="shared" si="7"/>
        <v>2635159524.1199999</v>
      </c>
      <c r="F30" s="164">
        <f t="shared" ref="F30:F38" si="8">+E30*100/B30</f>
        <v>93.868314048611794</v>
      </c>
      <c r="G30" s="158"/>
      <c r="H30" s="159"/>
      <c r="I30" s="82">
        <f>+SUM(I31:I34)</f>
        <v>2654215248.9899998</v>
      </c>
      <c r="J30" s="158">
        <f>+I30*100/B30</f>
        <v>94.547107400645544</v>
      </c>
      <c r="K30" s="158"/>
      <c r="L30" s="165"/>
      <c r="M30" s="157">
        <f>+SUM(M31:M34)</f>
        <v>153078725.36999983</v>
      </c>
      <c r="N30" s="166"/>
      <c r="O30" s="166"/>
      <c r="Q30" s="167" t="s">
        <v>38</v>
      </c>
      <c r="S30" s="58"/>
      <c r="T30" s="58">
        <v>19055724.870000001</v>
      </c>
      <c r="U30" s="58">
        <v>2632594125.1200004</v>
      </c>
      <c r="V30" s="168">
        <v>93.77693070851879</v>
      </c>
      <c r="W30" s="58">
        <v>2651649849.9899998</v>
      </c>
      <c r="X30" s="168">
        <v>94.455724060552555</v>
      </c>
      <c r="Y30" s="58">
        <v>155644124.36999941</v>
      </c>
    </row>
    <row r="31" spans="1:26" ht="20.25" customHeight="1" x14ac:dyDescent="0.2">
      <c r="A31" s="169" t="s">
        <v>39</v>
      </c>
      <c r="B31" s="92">
        <v>24020888.32</v>
      </c>
      <c r="C31" s="170"/>
      <c r="D31" s="171">
        <v>0</v>
      </c>
      <c r="E31" s="172">
        <v>24020888.32</v>
      </c>
      <c r="F31" s="173">
        <f t="shared" si="8"/>
        <v>100</v>
      </c>
      <c r="G31" s="173"/>
      <c r="H31" s="174"/>
      <c r="I31" s="92">
        <v>24020888.32</v>
      </c>
      <c r="J31" s="173">
        <f t="shared" ref="J31:J35" si="9">+I31*100/B31</f>
        <v>100</v>
      </c>
      <c r="K31" s="173"/>
      <c r="L31" s="175"/>
      <c r="M31" s="172">
        <f>+B31-I31</f>
        <v>0</v>
      </c>
      <c r="N31" s="176"/>
      <c r="O31" s="176"/>
      <c r="Q31" s="35"/>
      <c r="T31" s="162"/>
      <c r="U31" s="163"/>
      <c r="V31" s="162"/>
      <c r="W31" s="162"/>
      <c r="X31" s="162"/>
      <c r="Y31" s="162"/>
      <c r="Z31" s="162"/>
    </row>
    <row r="32" spans="1:26" ht="20.25" customHeight="1" x14ac:dyDescent="0.2">
      <c r="A32" s="169" t="s">
        <v>40</v>
      </c>
      <c r="B32" s="92">
        <v>1772393059.27</v>
      </c>
      <c r="C32" s="170">
        <v>0</v>
      </c>
      <c r="D32" s="171">
        <v>1059233.3999999999</v>
      </c>
      <c r="E32" s="172">
        <v>1719430930.48</v>
      </c>
      <c r="F32" s="173">
        <f>+E32*100/B32</f>
        <v>97.011829373118076</v>
      </c>
      <c r="G32" s="173"/>
      <c r="H32" s="174"/>
      <c r="I32" s="92">
        <v>1720490163.8800001</v>
      </c>
      <c r="J32" s="173">
        <f>+I32*100/B32</f>
        <v>97.071592267948887</v>
      </c>
      <c r="K32" s="173"/>
      <c r="L32" s="175"/>
      <c r="M32" s="172">
        <f>+B32-I32</f>
        <v>51902895.389999866</v>
      </c>
      <c r="N32" s="176"/>
      <c r="O32" s="176"/>
    </row>
    <row r="33" spans="1:18" ht="20.25" customHeight="1" x14ac:dyDescent="0.2">
      <c r="A33" s="60" t="s">
        <v>41</v>
      </c>
      <c r="B33" s="177">
        <v>843117212.76999998</v>
      </c>
      <c r="C33" s="170">
        <v>0</v>
      </c>
      <c r="D33" s="178">
        <v>17996491.469999999</v>
      </c>
      <c r="E33" s="179">
        <v>728852203.6400001</v>
      </c>
      <c r="F33" s="173">
        <f t="shared" si="8"/>
        <v>86.447316292524675</v>
      </c>
      <c r="G33" s="180"/>
      <c r="H33" s="181"/>
      <c r="I33" s="92">
        <v>746848695.11000001</v>
      </c>
      <c r="J33" s="173">
        <f>+I33*100/B33</f>
        <v>88.581834624901461</v>
      </c>
      <c r="K33" s="173"/>
      <c r="L33" s="175"/>
      <c r="M33" s="172">
        <f>+B33-I33</f>
        <v>96268517.659999967</v>
      </c>
      <c r="N33" s="176"/>
      <c r="O33" s="176"/>
    </row>
    <row r="34" spans="1:18" ht="20.25" customHeight="1" x14ac:dyDescent="0.2">
      <c r="A34" s="60" t="s">
        <v>42</v>
      </c>
      <c r="B34" s="182">
        <v>167762814</v>
      </c>
      <c r="C34" s="170">
        <v>0</v>
      </c>
      <c r="D34" s="183">
        <v>0</v>
      </c>
      <c r="E34" s="184">
        <v>162855501.68000001</v>
      </c>
      <c r="F34" s="185">
        <f t="shared" si="8"/>
        <v>97.07485097382785</v>
      </c>
      <c r="G34" s="180"/>
      <c r="H34" s="181"/>
      <c r="I34" s="92">
        <v>162855501.68000001</v>
      </c>
      <c r="J34" s="173">
        <f>+I34*100/B34</f>
        <v>97.07485097382785</v>
      </c>
      <c r="K34" s="180"/>
      <c r="L34" s="186"/>
      <c r="M34" s="172">
        <f>+B34-I34</f>
        <v>4907312.3199999928</v>
      </c>
      <c r="N34" s="176"/>
      <c r="O34" s="176"/>
    </row>
    <row r="35" spans="1:18" s="59" customFormat="1" ht="20.25" customHeight="1" x14ac:dyDescent="0.2">
      <c r="A35" s="45" t="s">
        <v>43</v>
      </c>
      <c r="B35" s="187">
        <f>B36+B37+B38</f>
        <v>556101533.42999995</v>
      </c>
      <c r="C35" s="157">
        <f>+C36+C37+C38</f>
        <v>63748.32</v>
      </c>
      <c r="D35" s="188">
        <f>D36+D37+D38</f>
        <v>0</v>
      </c>
      <c r="E35" s="157">
        <f>+E36+E37+E38</f>
        <v>551038267.20000005</v>
      </c>
      <c r="F35" s="158">
        <f t="shared" si="8"/>
        <v>99.089506874981993</v>
      </c>
      <c r="G35" s="158"/>
      <c r="H35" s="165"/>
      <c r="I35" s="82">
        <f>+I36+I37+I38</f>
        <v>551102015.51999998</v>
      </c>
      <c r="J35" s="50">
        <f t="shared" si="9"/>
        <v>99.100970306777754</v>
      </c>
      <c r="K35" s="50"/>
      <c r="L35" s="160"/>
      <c r="M35" s="157">
        <f>+M36+M37+M38</f>
        <v>4999517.9099999666</v>
      </c>
      <c r="N35" s="166"/>
      <c r="O35" s="166"/>
      <c r="Q35" s="168" t="s">
        <v>144</v>
      </c>
    </row>
    <row r="36" spans="1:18" ht="20.25" customHeight="1" x14ac:dyDescent="0.2">
      <c r="A36" s="60" t="s">
        <v>40</v>
      </c>
      <c r="B36" s="182">
        <v>384191433.42999995</v>
      </c>
      <c r="C36" s="170">
        <v>53748.32</v>
      </c>
      <c r="D36" s="171">
        <v>0</v>
      </c>
      <c r="E36" s="93">
        <v>379138167.19999999</v>
      </c>
      <c r="F36" s="173">
        <f t="shared" si="8"/>
        <v>98.684700961475073</v>
      </c>
      <c r="G36" s="173"/>
      <c r="H36" s="175"/>
      <c r="I36" s="92">
        <f t="shared" ref="I36:I38" si="10">+C36+D36+E36</f>
        <v>379191915.51999998</v>
      </c>
      <c r="J36" s="64">
        <f>+I36*100/B36</f>
        <v>98.698690945457827</v>
      </c>
      <c r="K36" s="64"/>
      <c r="L36" s="189"/>
      <c r="M36" s="172">
        <f>+B36-I36</f>
        <v>4999517.9099999666</v>
      </c>
      <c r="N36" s="176"/>
      <c r="O36" s="176"/>
      <c r="Q36" s="2" t="s">
        <v>45</v>
      </c>
    </row>
    <row r="37" spans="1:18" ht="20.25" customHeight="1" x14ac:dyDescent="0.2">
      <c r="A37" s="169" t="s">
        <v>41</v>
      </c>
      <c r="B37" s="92">
        <v>153325783.75</v>
      </c>
      <c r="C37" s="170">
        <v>10000</v>
      </c>
      <c r="D37" s="171">
        <v>0</v>
      </c>
      <c r="E37" s="93">
        <v>153315783.75</v>
      </c>
      <c r="F37" s="173">
        <f t="shared" si="8"/>
        <v>99.993477939746711</v>
      </c>
      <c r="G37" s="173"/>
      <c r="H37" s="175"/>
      <c r="I37" s="92">
        <f t="shared" si="10"/>
        <v>153325783.75</v>
      </c>
      <c r="J37" s="64">
        <f>+I37*100/B37</f>
        <v>100</v>
      </c>
      <c r="K37" s="64"/>
      <c r="L37" s="189"/>
      <c r="M37" s="172">
        <f>+B37-I37</f>
        <v>0</v>
      </c>
      <c r="N37" s="176"/>
      <c r="O37" s="176"/>
      <c r="Q37" s="2" t="s">
        <v>46</v>
      </c>
    </row>
    <row r="38" spans="1:18" ht="20.25" customHeight="1" x14ac:dyDescent="0.2">
      <c r="A38" s="169" t="s">
        <v>42</v>
      </c>
      <c r="B38" s="92">
        <v>18584316.25</v>
      </c>
      <c r="C38" s="170">
        <v>0</v>
      </c>
      <c r="D38" s="171">
        <v>0</v>
      </c>
      <c r="E38" s="92">
        <v>18584316.25</v>
      </c>
      <c r="F38" s="173">
        <f t="shared" si="8"/>
        <v>100</v>
      </c>
      <c r="G38" s="173"/>
      <c r="H38" s="175"/>
      <c r="I38" s="92">
        <f t="shared" si="10"/>
        <v>18584316.25</v>
      </c>
      <c r="J38" s="64">
        <f>+I38*100/B38</f>
        <v>100</v>
      </c>
      <c r="K38" s="64"/>
      <c r="L38" s="189"/>
      <c r="M38" s="172">
        <f>+B38-I38</f>
        <v>0</v>
      </c>
      <c r="N38" s="176"/>
      <c r="O38" s="176"/>
      <c r="Q38" s="2" t="s">
        <v>145</v>
      </c>
    </row>
    <row r="39" spans="1:18" s="195" customFormat="1" ht="20.25" customHeight="1" x14ac:dyDescent="0.2">
      <c r="A39" s="149" t="s">
        <v>47</v>
      </c>
      <c r="B39" s="190"/>
      <c r="C39" s="191"/>
      <c r="D39" s="190"/>
      <c r="E39" s="190"/>
      <c r="F39" s="191"/>
      <c r="G39" s="191"/>
      <c r="H39" s="192"/>
      <c r="I39" s="193"/>
      <c r="J39" s="191"/>
      <c r="K39" s="191"/>
      <c r="L39" s="191"/>
      <c r="M39" s="190"/>
      <c r="N39" s="191"/>
      <c r="O39" s="194"/>
    </row>
    <row r="40" spans="1:18" s="206" customFormat="1" ht="73.900000000000006" customHeight="1" x14ac:dyDescent="0.2">
      <c r="A40" s="196" t="s">
        <v>2</v>
      </c>
      <c r="B40" s="197" t="s">
        <v>14</v>
      </c>
      <c r="C40" s="198" t="s">
        <v>48</v>
      </c>
      <c r="D40" s="199" t="s">
        <v>49</v>
      </c>
      <c r="E40" s="199" t="s">
        <v>7</v>
      </c>
      <c r="F40" s="200" t="s">
        <v>17</v>
      </c>
      <c r="G40" s="200"/>
      <c r="H40" s="201"/>
      <c r="I40" s="202" t="s">
        <v>50</v>
      </c>
      <c r="J40" s="200" t="s">
        <v>21</v>
      </c>
      <c r="K40" s="200"/>
      <c r="L40" s="203" t="s">
        <v>141</v>
      </c>
      <c r="M40" s="204" t="s">
        <v>53</v>
      </c>
      <c r="N40" s="204"/>
      <c r="O40" s="205"/>
      <c r="Q40" s="206">
        <v>12</v>
      </c>
    </row>
    <row r="41" spans="1:18" s="1" customFormat="1" ht="23.25" customHeight="1" x14ac:dyDescent="0.2">
      <c r="A41" s="207" t="s">
        <v>110</v>
      </c>
      <c r="B41" s="187">
        <v>1812252337.2</v>
      </c>
      <c r="C41" s="187">
        <v>184757996.65000001</v>
      </c>
      <c r="D41" s="187">
        <v>828012828.37999988</v>
      </c>
      <c r="E41" s="187">
        <v>798240754.30000007</v>
      </c>
      <c r="F41" s="158">
        <f>+E41*100/B41</f>
        <v>44.046887837557591</v>
      </c>
      <c r="G41" s="210"/>
      <c r="H41" s="210"/>
      <c r="I41" s="187">
        <f>+D41+E41</f>
        <v>1626253582.6799998</v>
      </c>
      <c r="J41" s="158">
        <f>+I41*100/B41</f>
        <v>89.736597343426482</v>
      </c>
      <c r="K41" s="4"/>
      <c r="L41" s="187">
        <v>1240757.8700000001</v>
      </c>
      <c r="M41" s="187">
        <f>B41-E41</f>
        <v>1014011582.9</v>
      </c>
      <c r="N41" s="213"/>
      <c r="O41" s="214"/>
      <c r="R41" s="212"/>
    </row>
    <row r="42" spans="1:18" ht="23.25" customHeight="1" x14ac:dyDescent="0.2">
      <c r="A42" s="564" t="s">
        <v>56</v>
      </c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</row>
    <row r="43" spans="1:18" x14ac:dyDescent="0.2">
      <c r="A43" s="94" t="s">
        <v>150</v>
      </c>
      <c r="C43" s="217"/>
      <c r="E43" s="218"/>
      <c r="F43" s="10"/>
      <c r="G43" s="162"/>
      <c r="J43" s="219"/>
      <c r="K43" s="162"/>
      <c r="L43" s="162"/>
      <c r="N43" s="220"/>
    </row>
    <row r="44" spans="1:18" x14ac:dyDescent="0.2">
      <c r="E44" s="222"/>
      <c r="F44" s="223"/>
      <c r="H44" s="162">
        <f>C41+D41+E41+L41</f>
        <v>1812252337.1999998</v>
      </c>
      <c r="I44" s="162">
        <f>B41-E41</f>
        <v>1014011582.9</v>
      </c>
      <c r="L44" s="224"/>
      <c r="M44" s="162"/>
    </row>
    <row r="45" spans="1:18" s="225" customFormat="1" hidden="1" x14ac:dyDescent="0.2">
      <c r="B45" s="226"/>
      <c r="C45" s="227"/>
      <c r="D45" s="226"/>
      <c r="E45" s="226"/>
      <c r="F45" s="227"/>
      <c r="G45" s="227"/>
      <c r="H45" s="228"/>
      <c r="I45" s="229"/>
      <c r="M45" s="229"/>
      <c r="N45" s="230"/>
    </row>
    <row r="46" spans="1:18" s="236" customFormat="1" ht="34.5" hidden="1" x14ac:dyDescent="0.2">
      <c r="A46" s="559" t="s">
        <v>2</v>
      </c>
      <c r="B46" s="553" t="s">
        <v>14</v>
      </c>
      <c r="C46" s="232" t="s">
        <v>16</v>
      </c>
      <c r="D46" s="232"/>
      <c r="E46" s="553"/>
      <c r="F46" s="233"/>
      <c r="G46" s="233"/>
      <c r="H46" s="234"/>
      <c r="I46" s="235" t="s">
        <v>60</v>
      </c>
      <c r="J46" s="233" t="s">
        <v>61</v>
      </c>
      <c r="K46" s="233" t="s">
        <v>58</v>
      </c>
      <c r="M46" s="237"/>
      <c r="O46" s="238"/>
    </row>
    <row r="47" spans="1:18" s="243" customFormat="1" ht="21.75" hidden="1" customHeight="1" thickBot="1" x14ac:dyDescent="0.25">
      <c r="A47" s="561"/>
      <c r="B47" s="555"/>
      <c r="C47" s="239"/>
      <c r="D47" s="239"/>
      <c r="E47" s="555"/>
      <c r="F47" s="240"/>
      <c r="G47" s="240"/>
      <c r="H47" s="241"/>
      <c r="I47" s="242" t="s">
        <v>50</v>
      </c>
      <c r="J47" s="240"/>
      <c r="K47" s="240" t="s">
        <v>62</v>
      </c>
      <c r="L47" s="236"/>
      <c r="M47" s="237"/>
      <c r="N47" s="236"/>
      <c r="O47" s="238"/>
      <c r="P47" s="236"/>
      <c r="Q47" s="236"/>
      <c r="R47" s="236"/>
    </row>
    <row r="48" spans="1:18" s="243" customFormat="1" ht="18" hidden="1" thickBot="1" x14ac:dyDescent="0.25">
      <c r="A48" s="244" t="s">
        <v>9</v>
      </c>
      <c r="B48" s="245">
        <f>+B49+B50</f>
        <v>11677748254.540001</v>
      </c>
      <c r="C48" s="245">
        <f>+C49+C50</f>
        <v>358303368.08999997</v>
      </c>
      <c r="D48" s="245"/>
      <c r="E48" s="246"/>
      <c r="F48" s="247"/>
      <c r="G48" s="248"/>
      <c r="H48" s="249"/>
      <c r="I48" s="246">
        <f>+H48*100/B48</f>
        <v>0</v>
      </c>
      <c r="J48" s="250">
        <v>100</v>
      </c>
      <c r="K48" s="251">
        <f>+I48-J48</f>
        <v>-100</v>
      </c>
      <c r="L48" s="236"/>
      <c r="M48" s="252"/>
      <c r="N48" s="236"/>
      <c r="O48" s="238"/>
      <c r="P48" s="236"/>
      <c r="Q48" s="236"/>
      <c r="R48" s="236"/>
    </row>
    <row r="49" spans="1:18" s="236" customFormat="1" ht="18" hidden="1" thickBot="1" x14ac:dyDescent="0.25">
      <c r="A49" s="244" t="s">
        <v>10</v>
      </c>
      <c r="B49" s="245">
        <f>+B17</f>
        <v>10009111432.18</v>
      </c>
      <c r="C49" s="253">
        <f>+D17</f>
        <v>69764582.75</v>
      </c>
      <c r="D49" s="254"/>
      <c r="E49" s="246"/>
      <c r="F49" s="247"/>
      <c r="G49" s="248"/>
      <c r="H49" s="249"/>
      <c r="I49" s="246">
        <f>+H49*100/B49</f>
        <v>0</v>
      </c>
      <c r="J49" s="250">
        <v>100</v>
      </c>
      <c r="K49" s="251">
        <f>+I49-J49</f>
        <v>-100</v>
      </c>
      <c r="M49" s="237"/>
      <c r="O49" s="238"/>
    </row>
    <row r="50" spans="1:18" s="243" customFormat="1" ht="18" hidden="1" thickBot="1" x14ac:dyDescent="0.25">
      <c r="A50" s="244" t="s">
        <v>11</v>
      </c>
      <c r="B50" s="245">
        <f>+B18</f>
        <v>1668636822.3599999</v>
      </c>
      <c r="C50" s="253">
        <f>D18</f>
        <v>288538785.33999997</v>
      </c>
      <c r="D50" s="254"/>
      <c r="E50" s="246"/>
      <c r="F50" s="247"/>
      <c r="G50" s="248"/>
      <c r="H50" s="249"/>
      <c r="I50" s="246">
        <f>+H50*100/B50</f>
        <v>0</v>
      </c>
      <c r="J50" s="250">
        <v>100</v>
      </c>
      <c r="K50" s="251">
        <f>+I50-J50</f>
        <v>-100</v>
      </c>
      <c r="L50" s="236"/>
      <c r="M50" s="237"/>
      <c r="N50" s="236"/>
      <c r="O50" s="238"/>
      <c r="P50" s="236"/>
      <c r="Q50" s="236"/>
      <c r="R50" s="236"/>
    </row>
    <row r="51" spans="1:18" s="243" customFormat="1" ht="17.25" hidden="1" x14ac:dyDescent="0.2">
      <c r="A51" s="236"/>
      <c r="B51" s="255"/>
      <c r="C51" s="256"/>
      <c r="D51" s="255"/>
      <c r="E51" s="257"/>
      <c r="F51" s="236"/>
      <c r="G51" s="236"/>
      <c r="H51" s="237"/>
      <c r="I51" s="236"/>
      <c r="J51" s="236"/>
      <c r="K51" s="236"/>
      <c r="L51" s="258"/>
      <c r="M51" s="236"/>
      <c r="N51" s="236"/>
    </row>
    <row r="52" spans="1:18" s="243" customFormat="1" ht="17.25" hidden="1" x14ac:dyDescent="0.2">
      <c r="A52" s="236"/>
      <c r="B52" s="259"/>
      <c r="C52" s="260"/>
      <c r="D52" s="259"/>
      <c r="E52" s="261"/>
      <c r="F52" s="236"/>
      <c r="G52" s="236"/>
      <c r="H52" s="237"/>
      <c r="I52" s="236"/>
      <c r="J52" s="236"/>
      <c r="K52" s="236"/>
      <c r="L52" s="258"/>
      <c r="M52" s="236"/>
      <c r="N52" s="236"/>
    </row>
    <row r="53" spans="1:18" s="243" customFormat="1" ht="17.25" hidden="1" x14ac:dyDescent="0.2">
      <c r="A53" s="559" t="s">
        <v>2</v>
      </c>
      <c r="B53" s="553" t="s">
        <v>14</v>
      </c>
      <c r="C53" s="556" t="s">
        <v>64</v>
      </c>
      <c r="D53" s="233"/>
      <c r="E53" s="235"/>
      <c r="F53" s="233"/>
      <c r="G53" s="236"/>
      <c r="H53" s="236"/>
      <c r="I53" s="237"/>
      <c r="J53" s="236"/>
      <c r="K53" s="236"/>
      <c r="L53" s="236"/>
      <c r="M53" s="258"/>
      <c r="N53" s="236"/>
      <c r="O53" s="236"/>
    </row>
    <row r="54" spans="1:18" s="243" customFormat="1" ht="18" hidden="1" thickBot="1" x14ac:dyDescent="0.25">
      <c r="A54" s="561"/>
      <c r="B54" s="555"/>
      <c r="C54" s="558"/>
      <c r="D54" s="240"/>
      <c r="E54" s="242"/>
      <c r="F54" s="240"/>
      <c r="G54" s="236"/>
      <c r="H54" s="236"/>
      <c r="I54" s="237"/>
      <c r="J54" s="236"/>
      <c r="K54" s="236"/>
      <c r="L54" s="236"/>
      <c r="M54" s="258"/>
      <c r="N54" s="236"/>
      <c r="O54" s="236"/>
    </row>
    <row r="55" spans="1:18" s="243" customFormat="1" ht="18" hidden="1" thickBot="1" x14ac:dyDescent="0.25">
      <c r="A55" s="262" t="s">
        <v>9</v>
      </c>
      <c r="B55" s="263">
        <v>2756171351.6100006</v>
      </c>
      <c r="C55" s="264">
        <v>2141187121.77</v>
      </c>
      <c r="D55" s="264"/>
      <c r="E55" s="264"/>
      <c r="F55" s="265"/>
      <c r="G55" s="236"/>
      <c r="H55" s="236"/>
      <c r="I55" s="237"/>
      <c r="J55" s="236"/>
      <c r="K55" s="236"/>
      <c r="L55" s="236"/>
      <c r="M55" s="258"/>
      <c r="N55" s="236"/>
      <c r="O55" s="236"/>
    </row>
    <row r="56" spans="1:18" s="243" customFormat="1" ht="18" hidden="1" thickBot="1" x14ac:dyDescent="0.25">
      <c r="A56" s="262" t="s">
        <v>37</v>
      </c>
      <c r="B56" s="263">
        <v>2394559480.2300005</v>
      </c>
      <c r="C56" s="264">
        <v>1804632982.97</v>
      </c>
      <c r="D56" s="264"/>
      <c r="E56" s="264"/>
      <c r="F56" s="265"/>
      <c r="G56" s="236"/>
      <c r="H56" s="236"/>
      <c r="I56" s="237"/>
      <c r="J56" s="236"/>
      <c r="K56" s="236"/>
      <c r="L56" s="236"/>
      <c r="M56" s="258"/>
      <c r="N56" s="236"/>
      <c r="O56" s="236"/>
    </row>
    <row r="57" spans="1:18" s="243" customFormat="1" ht="18" hidden="1" thickBot="1" x14ac:dyDescent="0.25">
      <c r="A57" s="266" t="s">
        <v>65</v>
      </c>
      <c r="B57" s="267">
        <v>26618195.989999998</v>
      </c>
      <c r="C57" s="267">
        <v>24037520.32</v>
      </c>
      <c r="D57" s="267"/>
      <c r="E57" s="267"/>
      <c r="F57" s="268"/>
      <c r="G57" s="236"/>
      <c r="H57" s="236"/>
      <c r="I57" s="237"/>
      <c r="J57" s="236"/>
      <c r="K57" s="236"/>
      <c r="L57" s="236"/>
      <c r="M57" s="258"/>
      <c r="N57" s="236"/>
      <c r="O57" s="236"/>
    </row>
    <row r="58" spans="1:18" s="243" customFormat="1" ht="18" hidden="1" thickBot="1" x14ac:dyDescent="0.25">
      <c r="A58" s="266" t="s">
        <v>66</v>
      </c>
      <c r="B58" s="267">
        <v>1807911464.2400002</v>
      </c>
      <c r="C58" s="269">
        <v>1659853361.6500001</v>
      </c>
      <c r="D58" s="269"/>
      <c r="E58" s="269"/>
      <c r="F58" s="268"/>
      <c r="G58" s="236"/>
      <c r="H58" s="236"/>
      <c r="I58" s="237"/>
      <c r="J58" s="236"/>
      <c r="K58" s="236"/>
      <c r="L58" s="236"/>
      <c r="M58" s="258"/>
      <c r="N58" s="236"/>
      <c r="O58" s="236"/>
    </row>
    <row r="59" spans="1:18" s="243" customFormat="1" ht="18" hidden="1" thickBot="1" x14ac:dyDescent="0.25">
      <c r="A59" s="266" t="s">
        <v>67</v>
      </c>
      <c r="B59" s="267">
        <v>560029820</v>
      </c>
      <c r="C59" s="269">
        <v>120742101</v>
      </c>
      <c r="D59" s="269"/>
      <c r="E59" s="269"/>
      <c r="F59" s="268"/>
      <c r="G59" s="236"/>
      <c r="H59" s="236"/>
      <c r="I59" s="237"/>
      <c r="J59" s="236"/>
      <c r="K59" s="236"/>
      <c r="L59" s="236"/>
      <c r="M59" s="258"/>
      <c r="N59" s="236"/>
      <c r="O59" s="236"/>
    </row>
    <row r="60" spans="1:18" s="243" customFormat="1" ht="18" hidden="1" thickBot="1" x14ac:dyDescent="0.25">
      <c r="A60" s="262" t="s">
        <v>68</v>
      </c>
      <c r="B60" s="263">
        <v>361611871.38</v>
      </c>
      <c r="C60" s="264">
        <v>336554138.79999995</v>
      </c>
      <c r="D60" s="264"/>
      <c r="E60" s="264"/>
      <c r="F60" s="265"/>
      <c r="G60" s="236"/>
      <c r="H60" s="236"/>
      <c r="I60" s="237"/>
      <c r="J60" s="236"/>
      <c r="K60" s="236"/>
      <c r="L60" s="236"/>
      <c r="M60" s="258"/>
      <c r="N60" s="236"/>
      <c r="O60" s="236"/>
    </row>
    <row r="61" spans="1:18" s="243" customFormat="1" ht="17.25" hidden="1" x14ac:dyDescent="0.2">
      <c r="A61" s="236"/>
      <c r="B61" s="258"/>
      <c r="E61" s="258"/>
      <c r="F61" s="270"/>
      <c r="G61" s="236"/>
      <c r="H61" s="236"/>
      <c r="I61" s="237"/>
      <c r="J61" s="236"/>
      <c r="K61" s="236"/>
      <c r="L61" s="236"/>
      <c r="M61" s="258"/>
      <c r="N61" s="236"/>
      <c r="O61" s="236"/>
    </row>
    <row r="62" spans="1:18" s="243" customFormat="1" ht="17.25" hidden="1" x14ac:dyDescent="0.2">
      <c r="A62" s="559" t="s">
        <v>14</v>
      </c>
      <c r="B62" s="553" t="s">
        <v>64</v>
      </c>
      <c r="C62" s="556" t="s">
        <v>69</v>
      </c>
      <c r="D62" s="233"/>
      <c r="E62" s="235"/>
      <c r="F62" s="270"/>
      <c r="G62" s="236"/>
      <c r="H62" s="236"/>
      <c r="I62" s="237"/>
      <c r="J62" s="236"/>
      <c r="K62" s="236"/>
      <c r="L62" s="236"/>
      <c r="M62" s="258"/>
      <c r="N62" s="236"/>
      <c r="O62" s="236"/>
    </row>
    <row r="63" spans="1:18" s="243" customFormat="1" ht="18" hidden="1" thickBot="1" x14ac:dyDescent="0.25">
      <c r="A63" s="561"/>
      <c r="B63" s="555"/>
      <c r="C63" s="558"/>
      <c r="D63" s="240"/>
      <c r="E63" s="242"/>
      <c r="F63" s="270"/>
      <c r="G63" s="236"/>
      <c r="H63" s="236"/>
      <c r="I63" s="237"/>
      <c r="J63" s="236"/>
      <c r="K63" s="236"/>
      <c r="L63" s="236"/>
      <c r="M63" s="258"/>
      <c r="N63" s="236"/>
      <c r="O63" s="236"/>
    </row>
    <row r="64" spans="1:18" s="236" customFormat="1" ht="18" hidden="1" thickBot="1" x14ac:dyDescent="0.25">
      <c r="A64" s="271">
        <v>2272.61</v>
      </c>
      <c r="B64" s="242">
        <v>1304.3499999999999</v>
      </c>
      <c r="C64" s="272">
        <v>57.394361549055922</v>
      </c>
      <c r="D64" s="272"/>
      <c r="E64" s="242"/>
      <c r="F64" s="270"/>
      <c r="I64" s="237"/>
      <c r="M64" s="258"/>
    </row>
    <row r="65" spans="1:14" s="236" customFormat="1" ht="17.25" hidden="1" x14ac:dyDescent="0.2">
      <c r="B65" s="258"/>
      <c r="C65" s="243"/>
      <c r="D65" s="258"/>
      <c r="E65" s="258"/>
      <c r="F65" s="270"/>
      <c r="I65" s="237"/>
      <c r="M65" s="258"/>
    </row>
    <row r="66" spans="1:14" s="236" customFormat="1" ht="17.25" hidden="1" x14ac:dyDescent="0.2">
      <c r="B66" s="258"/>
      <c r="C66" s="243"/>
      <c r="D66" s="258"/>
      <c r="E66" s="258"/>
      <c r="F66" s="270"/>
      <c r="I66" s="237"/>
      <c r="M66" s="258"/>
    </row>
    <row r="67" spans="1:14" s="236" customFormat="1" ht="17.25" hidden="1" x14ac:dyDescent="0.2">
      <c r="B67" s="258"/>
      <c r="C67" s="243"/>
      <c r="D67" s="258"/>
      <c r="E67" s="258"/>
      <c r="F67" s="270"/>
      <c r="I67" s="237"/>
      <c r="M67" s="258"/>
    </row>
    <row r="68" spans="1:14" s="236" customFormat="1" ht="17.25" hidden="1" x14ac:dyDescent="0.2">
      <c r="B68" s="258"/>
      <c r="C68" s="243"/>
      <c r="D68" s="258"/>
      <c r="E68" s="258"/>
      <c r="F68" s="270"/>
      <c r="I68" s="237"/>
      <c r="M68" s="258"/>
    </row>
    <row r="69" spans="1:14" s="236" customFormat="1" ht="17.25" hidden="1" x14ac:dyDescent="0.2">
      <c r="B69" s="258"/>
      <c r="C69" s="243"/>
      <c r="D69" s="258"/>
      <c r="E69" s="258"/>
      <c r="F69" s="270"/>
      <c r="I69" s="237"/>
      <c r="M69" s="258"/>
    </row>
    <row r="70" spans="1:14" s="236" customFormat="1" ht="17.25" hidden="1" x14ac:dyDescent="0.2">
      <c r="B70" s="258"/>
      <c r="C70" s="243"/>
      <c r="D70" s="258"/>
      <c r="E70" s="258"/>
      <c r="F70" s="270"/>
      <c r="I70" s="237"/>
      <c r="M70" s="258"/>
    </row>
    <row r="71" spans="1:14" s="236" customFormat="1" ht="42.75" hidden="1" customHeight="1" thickBot="1" x14ac:dyDescent="0.25">
      <c r="A71" s="250" t="s">
        <v>14</v>
      </c>
      <c r="B71" s="273" t="s">
        <v>70</v>
      </c>
      <c r="C71" s="274" t="s">
        <v>71</v>
      </c>
      <c r="D71" s="565"/>
      <c r="E71" s="566"/>
      <c r="F71" s="275"/>
      <c r="G71" s="276"/>
      <c r="H71" s="277"/>
      <c r="I71" s="278" t="s">
        <v>72</v>
      </c>
      <c r="M71" s="237"/>
      <c r="N71" s="238"/>
    </row>
    <row r="72" spans="1:14" s="236" customFormat="1" ht="17.25" hidden="1" x14ac:dyDescent="0.2">
      <c r="A72" s="250"/>
      <c r="B72" s="279"/>
      <c r="C72" s="250"/>
      <c r="D72" s="280"/>
      <c r="E72" s="281"/>
      <c r="F72" s="282"/>
      <c r="G72" s="283"/>
      <c r="H72" s="284"/>
      <c r="I72" s="285">
        <v>1193325315.4499998</v>
      </c>
      <c r="M72" s="237"/>
      <c r="N72" s="238"/>
    </row>
    <row r="73" spans="1:14" s="236" customFormat="1" ht="17.25" hidden="1" x14ac:dyDescent="0.2">
      <c r="A73" s="250" t="s">
        <v>73</v>
      </c>
      <c r="B73" s="279">
        <v>23377.21</v>
      </c>
      <c r="C73" s="286">
        <v>25633.058297030002</v>
      </c>
      <c r="D73" s="287"/>
      <c r="E73" s="273"/>
      <c r="F73" s="282"/>
      <c r="G73" s="283"/>
      <c r="H73" s="284"/>
      <c r="I73" s="285">
        <v>277254955.12</v>
      </c>
      <c r="M73" s="237"/>
      <c r="N73" s="238"/>
    </row>
    <row r="74" spans="1:14" s="236" customFormat="1" ht="17.25" hidden="1" x14ac:dyDescent="0.2">
      <c r="A74" s="250" t="s">
        <v>10</v>
      </c>
      <c r="B74" s="279">
        <v>14084.97</v>
      </c>
      <c r="C74" s="286">
        <v>16258.63813388</v>
      </c>
      <c r="D74" s="288"/>
      <c r="E74" s="289"/>
      <c r="F74" s="282"/>
      <c r="G74" s="283"/>
      <c r="H74" s="284"/>
      <c r="I74" s="285">
        <v>238871435.02999997</v>
      </c>
      <c r="M74" s="237"/>
      <c r="N74" s="238"/>
    </row>
    <row r="75" spans="1:14" s="236" customFormat="1" ht="17.25" hidden="1" x14ac:dyDescent="0.2">
      <c r="A75" s="250" t="s">
        <v>11</v>
      </c>
      <c r="B75" s="279">
        <v>9292.24</v>
      </c>
      <c r="C75" s="286">
        <v>9374.42016315</v>
      </c>
      <c r="D75" s="287"/>
      <c r="E75" s="273"/>
      <c r="F75" s="282"/>
      <c r="G75" s="283"/>
      <c r="H75" s="284"/>
      <c r="I75" s="285">
        <v>139884551.71000004</v>
      </c>
      <c r="M75" s="237"/>
      <c r="N75" s="238"/>
    </row>
    <row r="76" spans="1:14" s="236" customFormat="1" ht="17.25" hidden="1" x14ac:dyDescent="0.2">
      <c r="A76" s="243"/>
      <c r="B76" s="290"/>
      <c r="C76" s="291"/>
      <c r="D76" s="290"/>
      <c r="E76" s="290"/>
      <c r="F76" s="282"/>
      <c r="G76" s="283"/>
      <c r="H76" s="284"/>
      <c r="I76" s="285">
        <v>92066800</v>
      </c>
      <c r="M76" s="237"/>
      <c r="N76" s="238"/>
    </row>
    <row r="77" spans="1:14" s="236" customFormat="1" ht="17.25" hidden="1" x14ac:dyDescent="0.2">
      <c r="A77" s="243"/>
      <c r="B77" s="290"/>
      <c r="C77" s="291"/>
      <c r="D77" s="290"/>
      <c r="E77" s="290"/>
      <c r="F77" s="282"/>
      <c r="G77" s="283"/>
      <c r="H77" s="284"/>
      <c r="I77" s="285">
        <v>50191100</v>
      </c>
      <c r="M77" s="237"/>
      <c r="N77" s="238"/>
    </row>
    <row r="78" spans="1:14" s="236" customFormat="1" ht="17.25" hidden="1" x14ac:dyDescent="0.2">
      <c r="A78" s="243"/>
      <c r="B78" s="290"/>
      <c r="C78" s="291"/>
      <c r="D78" s="290"/>
      <c r="E78" s="290"/>
      <c r="F78" s="292"/>
      <c r="G78" s="293"/>
      <c r="H78" s="294"/>
      <c r="I78" s="295">
        <v>26977000</v>
      </c>
      <c r="M78" s="237"/>
      <c r="N78" s="238"/>
    </row>
    <row r="79" spans="1:14" s="236" customFormat="1" ht="17.25" hidden="1" x14ac:dyDescent="0.2">
      <c r="A79" s="243"/>
      <c r="B79" s="290"/>
      <c r="C79" s="291"/>
      <c r="D79" s="290"/>
      <c r="E79" s="290"/>
      <c r="F79" s="296"/>
      <c r="G79" s="283"/>
      <c r="H79" s="297"/>
      <c r="I79" s="298">
        <f>SUM(I72:I78)</f>
        <v>2018571157.3099997</v>
      </c>
      <c r="J79" s="252"/>
      <c r="K79" s="299"/>
      <c r="M79" s="237"/>
      <c r="N79" s="238"/>
    </row>
    <row r="80" spans="1:14" s="236" customFormat="1" ht="17.25" hidden="1" x14ac:dyDescent="0.2">
      <c r="A80" s="243"/>
      <c r="B80" s="258"/>
      <c r="C80" s="243"/>
      <c r="D80" s="258"/>
      <c r="E80" s="258"/>
      <c r="F80" s="300"/>
      <c r="G80" s="301"/>
      <c r="H80" s="302"/>
      <c r="I80" s="303">
        <v>53357700</v>
      </c>
      <c r="M80" s="237"/>
      <c r="N80" s="238"/>
    </row>
    <row r="81" spans="1:13" s="236" customFormat="1" ht="17.25" hidden="1" x14ac:dyDescent="0.2">
      <c r="A81" s="243"/>
      <c r="B81" s="290"/>
      <c r="C81" s="291"/>
      <c r="D81" s="290"/>
      <c r="E81" s="290"/>
      <c r="F81" s="304"/>
      <c r="I81" s="305"/>
      <c r="M81" s="258"/>
    </row>
    <row r="82" spans="1:13" s="236" customFormat="1" ht="17.25" hidden="1" x14ac:dyDescent="0.2">
      <c r="A82" s="306" t="s">
        <v>74</v>
      </c>
      <c r="B82" s="290"/>
      <c r="C82" s="291"/>
      <c r="D82" s="290"/>
      <c r="E82" s="290"/>
      <c r="F82" s="304"/>
      <c r="I82" s="305"/>
      <c r="M82" s="258"/>
    </row>
    <row r="83" spans="1:13" s="310" customFormat="1" ht="17.25" hidden="1" x14ac:dyDescent="0.2">
      <c r="A83" s="307" t="s">
        <v>2</v>
      </c>
      <c r="B83" s="231" t="s">
        <v>14</v>
      </c>
      <c r="C83" s="232" t="s">
        <v>64</v>
      </c>
      <c r="D83" s="231"/>
      <c r="E83" s="235"/>
      <c r="F83" s="308"/>
      <c r="G83" s="308"/>
      <c r="H83" s="309"/>
      <c r="I83" s="237"/>
      <c r="J83" s="236"/>
      <c r="K83" s="236"/>
      <c r="M83" s="258"/>
    </row>
    <row r="84" spans="1:13" s="310" customFormat="1" ht="18" hidden="1" thickBot="1" x14ac:dyDescent="0.25">
      <c r="A84" s="311" t="s">
        <v>73</v>
      </c>
      <c r="B84" s="267">
        <f>+B85+B86</f>
        <v>11677748254.540001</v>
      </c>
      <c r="C84" s="267">
        <f>+C85+C86</f>
        <v>8102711926.7200003</v>
      </c>
      <c r="D84" s="312"/>
      <c r="E84" s="313"/>
      <c r="F84" s="267"/>
      <c r="G84" s="314"/>
      <c r="H84" s="315"/>
      <c r="I84" s="237"/>
      <c r="J84" s="236"/>
      <c r="K84" s="236"/>
      <c r="M84" s="258"/>
    </row>
    <row r="85" spans="1:13" s="310" customFormat="1" ht="18" hidden="1" thickBot="1" x14ac:dyDescent="0.25">
      <c r="A85" s="311" t="s">
        <v>10</v>
      </c>
      <c r="B85" s="267">
        <f>+B17</f>
        <v>10009111432.18</v>
      </c>
      <c r="C85" s="316">
        <f>+E17</f>
        <v>7314336854.3400002</v>
      </c>
      <c r="D85" s="312"/>
      <c r="E85" s="314"/>
      <c r="F85" s="316"/>
      <c r="G85" s="314"/>
      <c r="H85" s="315"/>
      <c r="I85" s="237"/>
      <c r="J85" s="236"/>
      <c r="K85" s="236"/>
      <c r="M85" s="258"/>
    </row>
    <row r="86" spans="1:13" s="310" customFormat="1" ht="18" hidden="1" thickBot="1" x14ac:dyDescent="0.25">
      <c r="A86" s="311" t="s">
        <v>11</v>
      </c>
      <c r="B86" s="267">
        <f>+B18</f>
        <v>1668636822.3599999</v>
      </c>
      <c r="C86" s="316">
        <f>+E18</f>
        <v>788375072.38</v>
      </c>
      <c r="D86" s="312"/>
      <c r="E86" s="313"/>
      <c r="F86" s="316"/>
      <c r="G86" s="314"/>
      <c r="H86" s="317"/>
      <c r="I86" s="237"/>
      <c r="J86" s="236"/>
      <c r="K86" s="236"/>
      <c r="M86" s="258"/>
    </row>
    <row r="87" spans="1:13" s="310" customFormat="1" ht="17.25" hidden="1" x14ac:dyDescent="0.2">
      <c r="B87" s="258"/>
      <c r="C87" s="243"/>
      <c r="D87" s="258"/>
      <c r="E87" s="258"/>
      <c r="F87" s="270"/>
      <c r="G87" s="236"/>
      <c r="I87" s="237"/>
      <c r="J87" s="236"/>
      <c r="K87" s="236"/>
      <c r="M87" s="258"/>
    </row>
    <row r="88" spans="1:13" s="310" customFormat="1" ht="17.25" hidden="1" x14ac:dyDescent="0.2">
      <c r="A88" s="567" t="s">
        <v>2</v>
      </c>
      <c r="B88" s="546" t="s">
        <v>14</v>
      </c>
      <c r="C88" s="569" t="s">
        <v>64</v>
      </c>
      <c r="D88" s="546"/>
      <c r="E88" s="281"/>
      <c r="F88" s="318"/>
      <c r="G88" s="236"/>
      <c r="I88" s="237"/>
      <c r="J88" s="236"/>
      <c r="K88" s="236"/>
      <c r="M88" s="258"/>
    </row>
    <row r="89" spans="1:13" s="310" customFormat="1" ht="17.25" hidden="1" x14ac:dyDescent="0.2">
      <c r="A89" s="568"/>
      <c r="B89" s="547"/>
      <c r="C89" s="570"/>
      <c r="D89" s="547"/>
      <c r="E89" s="281"/>
      <c r="F89" s="318"/>
      <c r="G89" s="236"/>
      <c r="I89" s="237"/>
      <c r="J89" s="236"/>
      <c r="K89" s="236"/>
      <c r="M89" s="258"/>
    </row>
    <row r="90" spans="1:13" s="324" customFormat="1" ht="17.25" hidden="1" x14ac:dyDescent="0.2">
      <c r="A90" s="319" t="s">
        <v>9</v>
      </c>
      <c r="B90" s="320">
        <f t="shared" ref="B90:B98" si="11">+B29</f>
        <v>3363395507.7899995</v>
      </c>
      <c r="C90" s="320">
        <f t="shared" ref="C90:C98" si="12">+E29</f>
        <v>3186197791.3199997</v>
      </c>
      <c r="D90" s="321"/>
      <c r="E90" s="320"/>
      <c r="F90" s="322"/>
      <c r="G90" s="323"/>
      <c r="I90" s="325"/>
      <c r="J90" s="323"/>
      <c r="K90" s="323"/>
      <c r="M90" s="326"/>
    </row>
    <row r="91" spans="1:13" s="324" customFormat="1" ht="17.25" hidden="1" x14ac:dyDescent="0.2">
      <c r="A91" s="319" t="s">
        <v>37</v>
      </c>
      <c r="B91" s="320">
        <f t="shared" si="11"/>
        <v>2807293974.3599997</v>
      </c>
      <c r="C91" s="320">
        <f t="shared" si="12"/>
        <v>2635159524.1199999</v>
      </c>
      <c r="D91" s="321"/>
      <c r="E91" s="320"/>
      <c r="F91" s="322"/>
      <c r="G91" s="323"/>
      <c r="I91" s="325"/>
      <c r="J91" s="323"/>
      <c r="K91" s="323"/>
      <c r="M91" s="326"/>
    </row>
    <row r="92" spans="1:13" s="310" customFormat="1" ht="17.25" hidden="1" x14ac:dyDescent="0.2">
      <c r="A92" s="327" t="s">
        <v>39</v>
      </c>
      <c r="B92" s="328">
        <f t="shared" si="11"/>
        <v>24020888.32</v>
      </c>
      <c r="C92" s="328">
        <f t="shared" si="12"/>
        <v>24020888.32</v>
      </c>
      <c r="D92" s="329"/>
      <c r="E92" s="328"/>
      <c r="F92" s="330"/>
      <c r="G92" s="236"/>
      <c r="I92" s="237"/>
      <c r="J92" s="236"/>
      <c r="K92" s="236"/>
      <c r="M92" s="258"/>
    </row>
    <row r="93" spans="1:13" s="310" customFormat="1" ht="17.25" hidden="1" x14ac:dyDescent="0.2">
      <c r="A93" s="327" t="s">
        <v>40</v>
      </c>
      <c r="B93" s="328">
        <f t="shared" si="11"/>
        <v>1772393059.27</v>
      </c>
      <c r="C93" s="328">
        <f t="shared" si="12"/>
        <v>1719430930.48</v>
      </c>
      <c r="D93" s="329"/>
      <c r="E93" s="328"/>
      <c r="F93" s="330"/>
      <c r="G93" s="236"/>
      <c r="I93" s="237"/>
      <c r="J93" s="236"/>
      <c r="K93" s="236"/>
      <c r="M93" s="258"/>
    </row>
    <row r="94" spans="1:13" s="310" customFormat="1" ht="17.25" hidden="1" x14ac:dyDescent="0.2">
      <c r="A94" s="327" t="s">
        <v>41</v>
      </c>
      <c r="B94" s="328">
        <f t="shared" si="11"/>
        <v>843117212.76999998</v>
      </c>
      <c r="C94" s="328">
        <f t="shared" si="12"/>
        <v>728852203.6400001</v>
      </c>
      <c r="D94" s="329"/>
      <c r="E94" s="328"/>
      <c r="F94" s="330"/>
      <c r="G94" s="236"/>
      <c r="I94" s="237"/>
      <c r="J94" s="236"/>
      <c r="K94" s="236"/>
      <c r="M94" s="258"/>
    </row>
    <row r="95" spans="1:13" s="310" customFormat="1" ht="17.25" hidden="1" x14ac:dyDescent="0.2">
      <c r="A95" s="327" t="s">
        <v>42</v>
      </c>
      <c r="B95" s="328">
        <f t="shared" si="11"/>
        <v>167762814</v>
      </c>
      <c r="C95" s="328">
        <f t="shared" si="12"/>
        <v>162855501.68000001</v>
      </c>
      <c r="D95" s="329"/>
      <c r="E95" s="328"/>
      <c r="F95" s="330"/>
      <c r="G95" s="236"/>
      <c r="I95" s="237"/>
      <c r="J95" s="236"/>
      <c r="K95" s="236"/>
      <c r="M95" s="258"/>
    </row>
    <row r="96" spans="1:13" s="324" customFormat="1" ht="17.25" hidden="1" x14ac:dyDescent="0.2">
      <c r="A96" s="331" t="s">
        <v>43</v>
      </c>
      <c r="B96" s="320">
        <f t="shared" si="11"/>
        <v>556101533.42999995</v>
      </c>
      <c r="C96" s="320">
        <f t="shared" si="12"/>
        <v>551038267.20000005</v>
      </c>
      <c r="D96" s="321"/>
      <c r="E96" s="320"/>
      <c r="F96" s="322"/>
      <c r="G96" s="323"/>
      <c r="I96" s="325"/>
      <c r="J96" s="323"/>
      <c r="K96" s="323"/>
      <c r="M96" s="326"/>
    </row>
    <row r="97" spans="1:13" s="310" customFormat="1" ht="17.25" hidden="1" x14ac:dyDescent="0.2">
      <c r="A97" s="332" t="s">
        <v>40</v>
      </c>
      <c r="B97" s="328">
        <f t="shared" si="11"/>
        <v>384191433.42999995</v>
      </c>
      <c r="C97" s="328">
        <f t="shared" si="12"/>
        <v>379138167.19999999</v>
      </c>
      <c r="D97" s="329"/>
      <c r="E97" s="328"/>
      <c r="F97" s="330"/>
      <c r="G97" s="236"/>
      <c r="I97" s="237"/>
      <c r="J97" s="236"/>
      <c r="K97" s="236"/>
      <c r="M97" s="258"/>
    </row>
    <row r="98" spans="1:13" s="310" customFormat="1" ht="17.25" hidden="1" x14ac:dyDescent="0.2">
      <c r="A98" s="332" t="s">
        <v>41</v>
      </c>
      <c r="B98" s="328">
        <f t="shared" si="11"/>
        <v>153325783.75</v>
      </c>
      <c r="C98" s="328">
        <f t="shared" si="12"/>
        <v>153315783.75</v>
      </c>
      <c r="D98" s="329"/>
      <c r="E98" s="328"/>
      <c r="F98" s="330"/>
      <c r="G98" s="236"/>
      <c r="I98" s="237"/>
      <c r="J98" s="236"/>
      <c r="K98" s="236"/>
      <c r="M98" s="258"/>
    </row>
    <row r="99" spans="1:13" s="236" customFormat="1" ht="17.25" hidden="1" x14ac:dyDescent="0.2">
      <c r="B99" s="258"/>
      <c r="C99" s="243"/>
      <c r="D99" s="258"/>
      <c r="E99" s="258"/>
      <c r="F99" s="270"/>
      <c r="I99" s="237"/>
      <c r="M99" s="258"/>
    </row>
    <row r="100" spans="1:13" s="236" customFormat="1" ht="17.25" hidden="1" x14ac:dyDescent="0.2">
      <c r="B100" s="258"/>
      <c r="C100" s="243"/>
      <c r="D100" s="258"/>
      <c r="E100" s="258"/>
      <c r="F100" s="270"/>
      <c r="I100" s="237"/>
      <c r="M100" s="258"/>
    </row>
    <row r="101" spans="1:13" s="236" customFormat="1" ht="17.25" hidden="1" x14ac:dyDescent="0.2">
      <c r="B101" s="258"/>
      <c r="C101" s="243"/>
      <c r="D101" s="258"/>
      <c r="E101" s="258"/>
      <c r="F101" s="270"/>
      <c r="I101" s="237"/>
      <c r="M101" s="258"/>
    </row>
    <row r="102" spans="1:13" s="236" customFormat="1" ht="17.25" hidden="1" x14ac:dyDescent="0.2">
      <c r="A102" s="333" t="s">
        <v>75</v>
      </c>
      <c r="B102" s="258"/>
      <c r="C102" s="243"/>
      <c r="D102" s="258"/>
      <c r="E102" s="258"/>
      <c r="F102" s="270"/>
      <c r="I102" s="237"/>
      <c r="M102" s="258"/>
    </row>
    <row r="103" spans="1:13" s="236" customFormat="1" ht="18" hidden="1" thickBot="1" x14ac:dyDescent="0.25">
      <c r="A103" s="559" t="s">
        <v>2</v>
      </c>
      <c r="B103" s="553" t="s">
        <v>14</v>
      </c>
      <c r="C103" s="334" t="s">
        <v>7</v>
      </c>
      <c r="D103" s="335"/>
      <c r="E103" s="336"/>
      <c r="F103" s="337"/>
      <c r="G103" s="338"/>
      <c r="H103" s="335"/>
      <c r="I103" s="336"/>
      <c r="J103" s="337"/>
      <c r="K103" s="553" t="s">
        <v>15</v>
      </c>
      <c r="L103" s="556" t="s">
        <v>16</v>
      </c>
    </row>
    <row r="104" spans="1:13" s="236" customFormat="1" ht="15" hidden="1" customHeight="1" x14ac:dyDescent="0.2">
      <c r="A104" s="560"/>
      <c r="B104" s="554"/>
      <c r="C104" s="553" t="s">
        <v>76</v>
      </c>
      <c r="D104" s="553"/>
      <c r="E104" s="308"/>
      <c r="F104" s="559"/>
      <c r="G104" s="556"/>
      <c r="H104" s="553"/>
      <c r="I104" s="308" t="s">
        <v>77</v>
      </c>
      <c r="J104" s="559" t="s">
        <v>78</v>
      </c>
      <c r="K104" s="554"/>
      <c r="L104" s="557"/>
    </row>
    <row r="105" spans="1:13" s="236" customFormat="1" ht="17.25" hidden="1" x14ac:dyDescent="0.2">
      <c r="A105" s="560"/>
      <c r="B105" s="554"/>
      <c r="C105" s="554"/>
      <c r="D105" s="554"/>
      <c r="E105" s="308"/>
      <c r="F105" s="560"/>
      <c r="G105" s="557"/>
      <c r="H105" s="554"/>
      <c r="I105" s="308" t="s">
        <v>79</v>
      </c>
      <c r="J105" s="560"/>
      <c r="K105" s="554"/>
      <c r="L105" s="557"/>
    </row>
    <row r="106" spans="1:13" s="236" customFormat="1" ht="18" hidden="1" thickBot="1" x14ac:dyDescent="0.25">
      <c r="A106" s="561"/>
      <c r="B106" s="555"/>
      <c r="C106" s="555"/>
      <c r="D106" s="555"/>
      <c r="E106" s="339"/>
      <c r="F106" s="561"/>
      <c r="G106" s="558"/>
      <c r="H106" s="555"/>
      <c r="I106" s="240" t="s">
        <v>60</v>
      </c>
      <c r="J106" s="561"/>
      <c r="K106" s="555"/>
      <c r="L106" s="558"/>
    </row>
    <row r="107" spans="1:13" s="236" customFormat="1" ht="18" hidden="1" thickBot="1" x14ac:dyDescent="0.25">
      <c r="A107" s="244" t="s">
        <v>9</v>
      </c>
      <c r="B107" s="340">
        <f>+B108+B109</f>
        <v>11677748254.540001</v>
      </c>
      <c r="C107" s="340">
        <f>+C108+C109</f>
        <v>8102711926.7200003</v>
      </c>
      <c r="D107" s="341"/>
      <c r="E107" s="312"/>
      <c r="F107" s="342"/>
      <c r="G107" s="340"/>
      <c r="H107" s="251"/>
      <c r="I107" s="240">
        <v>81.739999999999995</v>
      </c>
      <c r="J107" s="342">
        <f>+H107-I107</f>
        <v>-81.739999999999995</v>
      </c>
      <c r="K107" s="340">
        <f>+K108+K109</f>
        <v>0</v>
      </c>
      <c r="L107" s="340">
        <f>+L108+L109</f>
        <v>358303368.08999997</v>
      </c>
    </row>
    <row r="108" spans="1:13" s="236" customFormat="1" ht="18" hidden="1" thickBot="1" x14ac:dyDescent="0.25">
      <c r="A108" s="244" t="s">
        <v>10</v>
      </c>
      <c r="B108" s="340">
        <f>+B17</f>
        <v>10009111432.18</v>
      </c>
      <c r="C108" s="340">
        <f>+E17</f>
        <v>7314336854.3400002</v>
      </c>
      <c r="D108" s="341"/>
      <c r="E108" s="312"/>
      <c r="F108" s="342"/>
      <c r="G108" s="340"/>
      <c r="H108" s="251"/>
      <c r="I108" s="240">
        <v>81.760000000000005</v>
      </c>
      <c r="J108" s="342">
        <f>+H108-I108</f>
        <v>-81.760000000000005</v>
      </c>
      <c r="K108" s="340" t="str">
        <f>+C17</f>
        <v>0</v>
      </c>
      <c r="L108" s="340">
        <f>+D17</f>
        <v>69764582.75</v>
      </c>
    </row>
    <row r="109" spans="1:13" s="236" customFormat="1" ht="18" hidden="1" thickBot="1" x14ac:dyDescent="0.25">
      <c r="A109" s="244" t="s">
        <v>11</v>
      </c>
      <c r="B109" s="340">
        <f>+B18</f>
        <v>1668636822.3599999</v>
      </c>
      <c r="C109" s="340">
        <f>+E18</f>
        <v>788375072.38</v>
      </c>
      <c r="D109" s="341"/>
      <c r="E109" s="312"/>
      <c r="F109" s="342"/>
      <c r="G109" s="340"/>
      <c r="H109" s="251"/>
      <c r="I109" s="240">
        <v>81.650000000000006</v>
      </c>
      <c r="J109" s="342">
        <f>+H109-I109</f>
        <v>-81.650000000000006</v>
      </c>
      <c r="K109" s="340" t="str">
        <f>+C18</f>
        <v>0</v>
      </c>
      <c r="L109" s="340">
        <f>+D18</f>
        <v>288538785.33999997</v>
      </c>
    </row>
    <row r="110" spans="1:13" s="236" customFormat="1" ht="17.25" hidden="1" x14ac:dyDescent="0.2">
      <c r="B110" s="258"/>
      <c r="C110" s="258"/>
      <c r="D110" s="270"/>
      <c r="G110" s="237"/>
      <c r="K110" s="243"/>
      <c r="L110" s="258"/>
    </row>
    <row r="111" spans="1:13" s="236" customFormat="1" ht="17.25" hidden="1" x14ac:dyDescent="0.2">
      <c r="A111" s="333" t="s">
        <v>80</v>
      </c>
      <c r="B111" s="258"/>
      <c r="C111" s="258"/>
      <c r="D111" s="270"/>
      <c r="G111" s="237"/>
      <c r="K111" s="243"/>
      <c r="L111" s="258"/>
    </row>
    <row r="112" spans="1:13" s="236" customFormat="1" ht="17.25" hidden="1" x14ac:dyDescent="0.2">
      <c r="A112" s="544" t="s">
        <v>2</v>
      </c>
      <c r="B112" s="546" t="s">
        <v>14</v>
      </c>
      <c r="C112" s="281" t="s">
        <v>7</v>
      </c>
      <c r="D112" s="318"/>
      <c r="E112" s="548"/>
      <c r="F112" s="549"/>
      <c r="G112" s="237"/>
      <c r="K112" s="318" t="s">
        <v>81</v>
      </c>
      <c r="L112" s="546" t="s">
        <v>16</v>
      </c>
    </row>
    <row r="113" spans="1:13" s="236" customFormat="1" ht="17.25" hidden="1" x14ac:dyDescent="0.2">
      <c r="A113" s="545"/>
      <c r="B113" s="547"/>
      <c r="C113" s="281" t="s">
        <v>76</v>
      </c>
      <c r="D113" s="318"/>
      <c r="E113" s="318"/>
      <c r="F113" s="343"/>
      <c r="G113" s="237"/>
      <c r="K113" s="318" t="s">
        <v>82</v>
      </c>
      <c r="L113" s="547"/>
    </row>
    <row r="114" spans="1:13" s="323" customFormat="1" ht="17.25" hidden="1" x14ac:dyDescent="0.2">
      <c r="A114" s="344" t="s">
        <v>9</v>
      </c>
      <c r="B114" s="287">
        <f t="shared" ref="B114:B122" si="13">+B29</f>
        <v>3363395507.7899995</v>
      </c>
      <c r="C114" s="287">
        <f t="shared" ref="C114:C122" si="14">+E29</f>
        <v>3186197791.3199997</v>
      </c>
      <c r="D114" s="345"/>
      <c r="E114" s="320"/>
      <c r="F114" s="346"/>
      <c r="G114" s="325"/>
      <c r="K114" s="287">
        <f t="shared" ref="K114:L122" si="15">+C29</f>
        <v>63748.32</v>
      </c>
      <c r="L114" s="287">
        <f t="shared" si="15"/>
        <v>19055724.869999997</v>
      </c>
    </row>
    <row r="115" spans="1:13" s="323" customFormat="1" ht="17.25" hidden="1" x14ac:dyDescent="0.2">
      <c r="A115" s="344" t="s">
        <v>37</v>
      </c>
      <c r="B115" s="287">
        <f t="shared" si="13"/>
        <v>2807293974.3599997</v>
      </c>
      <c r="C115" s="287">
        <f t="shared" si="14"/>
        <v>2635159524.1199999</v>
      </c>
      <c r="D115" s="345"/>
      <c r="E115" s="320"/>
      <c r="F115" s="346"/>
      <c r="G115" s="325"/>
      <c r="K115" s="287">
        <f t="shared" si="15"/>
        <v>0</v>
      </c>
      <c r="L115" s="287">
        <f t="shared" si="15"/>
        <v>19055724.869999997</v>
      </c>
    </row>
    <row r="116" spans="1:13" s="236" customFormat="1" ht="17.25" hidden="1" x14ac:dyDescent="0.2">
      <c r="A116" s="347" t="s">
        <v>39</v>
      </c>
      <c r="B116" s="287">
        <f t="shared" si="13"/>
        <v>24020888.32</v>
      </c>
      <c r="C116" s="287">
        <f t="shared" si="14"/>
        <v>24020888.32</v>
      </c>
      <c r="D116" s="348"/>
      <c r="E116" s="328"/>
      <c r="F116" s="349"/>
      <c r="G116" s="237"/>
      <c r="K116" s="287">
        <f t="shared" si="15"/>
        <v>0</v>
      </c>
      <c r="L116" s="287">
        <f t="shared" si="15"/>
        <v>0</v>
      </c>
    </row>
    <row r="117" spans="1:13" s="236" customFormat="1" ht="17.25" hidden="1" x14ac:dyDescent="0.2">
      <c r="A117" s="347" t="s">
        <v>40</v>
      </c>
      <c r="B117" s="287">
        <f t="shared" si="13"/>
        <v>1772393059.27</v>
      </c>
      <c r="C117" s="287">
        <f t="shared" si="14"/>
        <v>1719430930.48</v>
      </c>
      <c r="D117" s="348"/>
      <c r="E117" s="328"/>
      <c r="F117" s="349"/>
      <c r="G117" s="237"/>
      <c r="K117" s="287">
        <f t="shared" si="15"/>
        <v>0</v>
      </c>
      <c r="L117" s="287">
        <f t="shared" si="15"/>
        <v>1059233.3999999999</v>
      </c>
    </row>
    <row r="118" spans="1:13" s="236" customFormat="1" ht="17.25" hidden="1" x14ac:dyDescent="0.2">
      <c r="A118" s="347" t="s">
        <v>41</v>
      </c>
      <c r="B118" s="287">
        <f t="shared" si="13"/>
        <v>843117212.76999998</v>
      </c>
      <c r="C118" s="287">
        <f t="shared" si="14"/>
        <v>728852203.6400001</v>
      </c>
      <c r="D118" s="348"/>
      <c r="E118" s="328"/>
      <c r="F118" s="349"/>
      <c r="G118" s="237"/>
      <c r="K118" s="287">
        <f t="shared" si="15"/>
        <v>0</v>
      </c>
      <c r="L118" s="287">
        <f t="shared" si="15"/>
        <v>17996491.469999999</v>
      </c>
    </row>
    <row r="119" spans="1:13" s="236" customFormat="1" ht="17.25" hidden="1" x14ac:dyDescent="0.2">
      <c r="A119" s="347" t="s">
        <v>42</v>
      </c>
      <c r="B119" s="287">
        <f t="shared" si="13"/>
        <v>167762814</v>
      </c>
      <c r="C119" s="287">
        <f t="shared" si="14"/>
        <v>162855501.68000001</v>
      </c>
      <c r="D119" s="348"/>
      <c r="E119" s="328"/>
      <c r="F119" s="349"/>
      <c r="G119" s="237"/>
      <c r="K119" s="287">
        <f t="shared" si="15"/>
        <v>0</v>
      </c>
      <c r="L119" s="287">
        <f t="shared" si="15"/>
        <v>0</v>
      </c>
    </row>
    <row r="120" spans="1:13" s="323" customFormat="1" ht="17.25" hidden="1" x14ac:dyDescent="0.2">
      <c r="A120" s="344" t="s">
        <v>43</v>
      </c>
      <c r="B120" s="287">
        <f t="shared" si="13"/>
        <v>556101533.42999995</v>
      </c>
      <c r="C120" s="287">
        <f t="shared" si="14"/>
        <v>551038267.20000005</v>
      </c>
      <c r="D120" s="345"/>
      <c r="E120" s="320"/>
      <c r="F120" s="346"/>
      <c r="G120" s="325"/>
      <c r="K120" s="287">
        <f t="shared" si="15"/>
        <v>63748.32</v>
      </c>
      <c r="L120" s="287">
        <f t="shared" si="15"/>
        <v>0</v>
      </c>
    </row>
    <row r="121" spans="1:13" s="236" customFormat="1" ht="27" hidden="1" customHeight="1" x14ac:dyDescent="0.2">
      <c r="A121" s="347" t="s">
        <v>40</v>
      </c>
      <c r="B121" s="287">
        <f t="shared" si="13"/>
        <v>384191433.42999995</v>
      </c>
      <c r="C121" s="287">
        <f t="shared" si="14"/>
        <v>379138167.19999999</v>
      </c>
      <c r="D121" s="348"/>
      <c r="E121" s="328"/>
      <c r="F121" s="349"/>
      <c r="G121" s="237"/>
      <c r="K121" s="287">
        <f t="shared" si="15"/>
        <v>53748.32</v>
      </c>
      <c r="L121" s="287">
        <f t="shared" si="15"/>
        <v>0</v>
      </c>
    </row>
    <row r="122" spans="1:13" s="350" customFormat="1" ht="17.25" hidden="1" x14ac:dyDescent="0.2">
      <c r="A122" s="347" t="s">
        <v>41</v>
      </c>
      <c r="B122" s="287">
        <f t="shared" si="13"/>
        <v>153325783.75</v>
      </c>
      <c r="C122" s="287">
        <f t="shared" si="14"/>
        <v>153315783.75</v>
      </c>
      <c r="D122" s="348"/>
      <c r="E122" s="328"/>
      <c r="F122" s="349"/>
      <c r="G122" s="237"/>
      <c r="H122" s="236"/>
      <c r="I122" s="236"/>
      <c r="K122" s="287">
        <f t="shared" si="15"/>
        <v>10000</v>
      </c>
      <c r="L122" s="287">
        <f t="shared" si="15"/>
        <v>0</v>
      </c>
    </row>
    <row r="123" spans="1:13" s="350" customFormat="1" ht="17.25" hidden="1" x14ac:dyDescent="0.2">
      <c r="A123" s="236"/>
      <c r="B123" s="258"/>
      <c r="C123" s="243"/>
      <c r="D123" s="258"/>
      <c r="E123" s="258"/>
      <c r="F123" s="270"/>
      <c r="G123" s="236"/>
      <c r="H123" s="236"/>
      <c r="I123" s="237"/>
      <c r="J123" s="236"/>
      <c r="K123" s="236"/>
      <c r="M123" s="258"/>
    </row>
    <row r="124" spans="1:13" s="350" customFormat="1" ht="17.25" hidden="1" x14ac:dyDescent="0.2">
      <c r="A124" s="350" t="s">
        <v>83</v>
      </c>
      <c r="B124" s="258"/>
      <c r="C124" s="243"/>
      <c r="D124" s="258"/>
      <c r="E124" s="258"/>
      <c r="F124" s="270"/>
      <c r="G124" s="236"/>
      <c r="I124" s="237"/>
      <c r="J124" s="236"/>
      <c r="K124" s="236"/>
      <c r="M124" s="258"/>
    </row>
    <row r="125" spans="1:13" s="350" customFormat="1" ht="18" hidden="1" thickBot="1" x14ac:dyDescent="0.25">
      <c r="A125" s="550" t="s">
        <v>2</v>
      </c>
      <c r="B125" s="553" t="s">
        <v>14</v>
      </c>
      <c r="C125" s="556" t="s">
        <v>16</v>
      </c>
      <c r="D125" s="334"/>
      <c r="E125" s="335"/>
      <c r="F125" s="336"/>
      <c r="G125" s="351"/>
      <c r="H125" s="352"/>
      <c r="I125" s="335"/>
      <c r="J125" s="336"/>
      <c r="K125" s="351"/>
      <c r="M125" s="258"/>
    </row>
    <row r="126" spans="1:13" s="350" customFormat="1" ht="15" hidden="1" customHeight="1" x14ac:dyDescent="0.2">
      <c r="A126" s="551"/>
      <c r="B126" s="554"/>
      <c r="C126" s="557"/>
      <c r="D126" s="553"/>
      <c r="E126" s="553"/>
      <c r="F126" s="308"/>
      <c r="G126" s="556"/>
      <c r="H126" s="550"/>
      <c r="I126" s="553" t="s">
        <v>60</v>
      </c>
      <c r="J126" s="308" t="s">
        <v>77</v>
      </c>
      <c r="K126" s="556" t="s">
        <v>78</v>
      </c>
      <c r="M126" s="258"/>
    </row>
    <row r="127" spans="1:13" s="350" customFormat="1" ht="17.25" hidden="1" x14ac:dyDescent="0.2">
      <c r="A127" s="551"/>
      <c r="B127" s="554"/>
      <c r="C127" s="557"/>
      <c r="D127" s="554"/>
      <c r="E127" s="554"/>
      <c r="F127" s="308"/>
      <c r="G127" s="557"/>
      <c r="H127" s="551"/>
      <c r="I127" s="554"/>
      <c r="J127" s="308" t="s">
        <v>79</v>
      </c>
      <c r="K127" s="557"/>
      <c r="M127" s="258"/>
    </row>
    <row r="128" spans="1:13" s="350" customFormat="1" ht="18" hidden="1" thickBot="1" x14ac:dyDescent="0.25">
      <c r="A128" s="552"/>
      <c r="B128" s="555"/>
      <c r="C128" s="558"/>
      <c r="D128" s="555"/>
      <c r="E128" s="555"/>
      <c r="F128" s="339"/>
      <c r="G128" s="558"/>
      <c r="H128" s="552"/>
      <c r="I128" s="555"/>
      <c r="J128" s="240" t="s">
        <v>60</v>
      </c>
      <c r="K128" s="558"/>
      <c r="M128" s="258"/>
    </row>
    <row r="129" spans="1:13" s="350" customFormat="1" ht="18" hidden="1" thickBot="1" x14ac:dyDescent="0.25">
      <c r="A129" s="353" t="s">
        <v>9</v>
      </c>
      <c r="B129" s="316">
        <f>+B130+B131</f>
        <v>89547000</v>
      </c>
      <c r="C129" s="354">
        <f>+C130+C131</f>
        <v>1159</v>
      </c>
      <c r="D129" s="316"/>
      <c r="E129" s="242"/>
      <c r="F129" s="240"/>
      <c r="G129" s="272"/>
      <c r="H129" s="355"/>
      <c r="I129" s="242">
        <f>+H129*100/B129</f>
        <v>0</v>
      </c>
      <c r="J129" s="240">
        <v>81.739999999999995</v>
      </c>
      <c r="K129" s="272">
        <f>+I129-J129</f>
        <v>-81.739999999999995</v>
      </c>
      <c r="M129" s="258"/>
    </row>
    <row r="130" spans="1:13" s="350" customFormat="1" ht="18" hidden="1" thickBot="1" x14ac:dyDescent="0.25">
      <c r="A130" s="353" t="s">
        <v>10</v>
      </c>
      <c r="B130" s="316">
        <f>B22</f>
        <v>14945000</v>
      </c>
      <c r="C130" s="356">
        <f>D22</f>
        <v>1159</v>
      </c>
      <c r="D130" s="316"/>
      <c r="E130" s="242"/>
      <c r="F130" s="240"/>
      <c r="G130" s="272"/>
      <c r="H130" s="355"/>
      <c r="I130" s="242">
        <f>+H130*100/B130</f>
        <v>0</v>
      </c>
      <c r="J130" s="240">
        <v>81.760000000000005</v>
      </c>
      <c r="K130" s="272">
        <f>+I130-J130</f>
        <v>-81.760000000000005</v>
      </c>
      <c r="M130" s="258"/>
    </row>
    <row r="131" spans="1:13" s="236" customFormat="1" ht="18" hidden="1" thickBot="1" x14ac:dyDescent="0.25">
      <c r="A131" s="353" t="s">
        <v>11</v>
      </c>
      <c r="B131" s="316">
        <f>B23</f>
        <v>74602000</v>
      </c>
      <c r="C131" s="354" t="str">
        <f>D23</f>
        <v>0</v>
      </c>
      <c r="D131" s="316"/>
      <c r="E131" s="242"/>
      <c r="F131" s="240"/>
      <c r="G131" s="272"/>
      <c r="H131" s="355"/>
      <c r="I131" s="242">
        <f>+H131*100/B131</f>
        <v>0</v>
      </c>
      <c r="J131" s="240">
        <v>81.650000000000006</v>
      </c>
      <c r="K131" s="272">
        <f>+I131-J131</f>
        <v>-81.650000000000006</v>
      </c>
      <c r="M131" s="258"/>
    </row>
    <row r="132" spans="1:13" s="236" customFormat="1" ht="17.25" hidden="1" x14ac:dyDescent="0.2">
      <c r="B132" s="258"/>
      <c r="C132" s="243"/>
      <c r="D132" s="258"/>
      <c r="E132" s="258"/>
      <c r="F132" s="270"/>
      <c r="I132" s="237"/>
      <c r="M132" s="258"/>
    </row>
    <row r="133" spans="1:13" s="236" customFormat="1" ht="17.25" hidden="1" x14ac:dyDescent="0.2">
      <c r="B133" s="258"/>
      <c r="C133" s="243"/>
      <c r="D133" s="258"/>
      <c r="E133" s="258"/>
      <c r="F133" s="270"/>
      <c r="I133" s="237"/>
      <c r="M133" s="258"/>
    </row>
    <row r="134" spans="1:13" s="236" customFormat="1" ht="15" hidden="1" customHeight="1" x14ac:dyDescent="0.2">
      <c r="A134" s="540" t="s">
        <v>2</v>
      </c>
      <c r="B134" s="542" t="s">
        <v>14</v>
      </c>
      <c r="C134" s="358" t="s">
        <v>81</v>
      </c>
      <c r="D134" s="542"/>
      <c r="E134" s="542"/>
      <c r="F134" s="538"/>
      <c r="G134" s="538"/>
      <c r="H134" s="357"/>
      <c r="I134" s="237"/>
      <c r="M134" s="258"/>
    </row>
    <row r="135" spans="1:13" s="236" customFormat="1" ht="24" hidden="1" customHeight="1" thickBot="1" x14ac:dyDescent="0.25">
      <c r="A135" s="541"/>
      <c r="B135" s="543"/>
      <c r="C135" s="360" t="s">
        <v>82</v>
      </c>
      <c r="D135" s="543"/>
      <c r="E135" s="543"/>
      <c r="F135" s="539"/>
      <c r="G135" s="539"/>
      <c r="H135" s="359"/>
      <c r="I135" s="237"/>
      <c r="M135" s="258"/>
    </row>
    <row r="136" spans="1:13" s="365" customFormat="1" ht="18.75" hidden="1" thickTop="1" thickBot="1" x14ac:dyDescent="0.25">
      <c r="A136" s="361" t="s">
        <v>85</v>
      </c>
      <c r="B136" s="362"/>
      <c r="C136" s="363"/>
      <c r="D136" s="362"/>
      <c r="E136" s="362"/>
      <c r="F136" s="363"/>
      <c r="G136" s="363"/>
      <c r="H136" s="364"/>
      <c r="I136" s="237"/>
      <c r="J136" s="236"/>
      <c r="K136" s="236"/>
      <c r="M136" s="366"/>
    </row>
    <row r="137" spans="1:13" s="365" customFormat="1" ht="18" hidden="1" thickBot="1" x14ac:dyDescent="0.25">
      <c r="A137" s="367" t="s">
        <v>86</v>
      </c>
      <c r="B137" s="368">
        <f>+B16</f>
        <v>11677748254.540001</v>
      </c>
      <c r="C137" s="369" t="s">
        <v>87</v>
      </c>
      <c r="D137" s="370"/>
      <c r="E137" s="370"/>
      <c r="F137" s="371"/>
      <c r="G137" s="372"/>
      <c r="H137" s="373"/>
      <c r="I137" s="374">
        <v>23665.57979498</v>
      </c>
      <c r="M137" s="366"/>
    </row>
    <row r="138" spans="1:13" s="365" customFormat="1" ht="18" hidden="1" thickBot="1" x14ac:dyDescent="0.25">
      <c r="A138" s="375" t="s">
        <v>88</v>
      </c>
      <c r="B138" s="368">
        <f>+B17</f>
        <v>10009111432.18</v>
      </c>
      <c r="C138" s="376" t="s">
        <v>87</v>
      </c>
      <c r="D138" s="370"/>
      <c r="E138" s="370"/>
      <c r="F138" s="377"/>
      <c r="G138" s="372"/>
      <c r="H138" s="373"/>
      <c r="I138" s="374">
        <v>15201.216024739999</v>
      </c>
      <c r="M138" s="366"/>
    </row>
    <row r="139" spans="1:13" s="236" customFormat="1" ht="23.25" hidden="1" customHeight="1" thickBot="1" x14ac:dyDescent="0.25">
      <c r="A139" s="367" t="s">
        <v>89</v>
      </c>
      <c r="B139" s="368">
        <f>+B18</f>
        <v>1668636822.3599999</v>
      </c>
      <c r="C139" s="369" t="s">
        <v>87</v>
      </c>
      <c r="D139" s="370"/>
      <c r="E139" s="370"/>
      <c r="F139" s="371"/>
      <c r="G139" s="372"/>
      <c r="H139" s="373"/>
      <c r="I139" s="374">
        <v>8464.363770240001</v>
      </c>
      <c r="J139" s="365"/>
      <c r="K139" s="365"/>
      <c r="M139" s="258"/>
    </row>
    <row r="140" spans="1:13" s="236" customFormat="1" ht="18" hidden="1" thickBot="1" x14ac:dyDescent="0.25">
      <c r="A140" s="378" t="s">
        <v>90</v>
      </c>
      <c r="B140" s="379"/>
      <c r="C140" s="380"/>
      <c r="D140" s="379"/>
      <c r="E140" s="379"/>
      <c r="F140" s="380"/>
      <c r="G140" s="380"/>
      <c r="H140" s="381"/>
      <c r="I140" s="237"/>
      <c r="M140" s="258"/>
    </row>
    <row r="141" spans="1:13" s="236" customFormat="1" ht="23.25" hidden="1" customHeight="1" thickBot="1" x14ac:dyDescent="0.25">
      <c r="A141" s="382" t="s">
        <v>91</v>
      </c>
      <c r="B141" s="370">
        <f>+B41</f>
        <v>1812252337.2</v>
      </c>
      <c r="C141" s="383" t="s">
        <v>92</v>
      </c>
      <c r="D141" s="370"/>
      <c r="E141" s="370"/>
      <c r="F141" s="384"/>
      <c r="G141" s="370"/>
      <c r="H141" s="385"/>
      <c r="I141" s="237"/>
      <c r="M141" s="258"/>
    </row>
    <row r="142" spans="1:13" s="323" customFormat="1" ht="18" hidden="1" thickBot="1" x14ac:dyDescent="0.25">
      <c r="A142" s="386" t="s">
        <v>93</v>
      </c>
      <c r="B142" s="387"/>
      <c r="C142" s="388"/>
      <c r="D142" s="387"/>
      <c r="E142" s="387"/>
      <c r="F142" s="388"/>
      <c r="G142" s="388"/>
      <c r="H142" s="389"/>
      <c r="I142" s="237"/>
      <c r="J142" s="236"/>
      <c r="K142" s="236"/>
      <c r="M142" s="326"/>
    </row>
    <row r="143" spans="1:13" s="323" customFormat="1" ht="27.75" hidden="1" customHeight="1" thickBot="1" x14ac:dyDescent="0.25">
      <c r="A143" s="390" t="s">
        <v>86</v>
      </c>
      <c r="B143" s="391">
        <f>+B144+B145</f>
        <v>3363395507.7899995</v>
      </c>
      <c r="C143" s="391">
        <f>+C144+C145</f>
        <v>63748.32</v>
      </c>
      <c r="D143" s="391"/>
      <c r="E143" s="391"/>
      <c r="F143" s="392"/>
      <c r="G143" s="391"/>
      <c r="H143" s="393"/>
      <c r="I143" s="325"/>
      <c r="M143" s="326"/>
    </row>
    <row r="144" spans="1:13" s="323" customFormat="1" ht="18" hidden="1" thickBot="1" x14ac:dyDescent="0.25">
      <c r="A144" s="394" t="s">
        <v>94</v>
      </c>
      <c r="B144" s="391">
        <f>+B30</f>
        <v>2807293974.3599997</v>
      </c>
      <c r="C144" s="391">
        <f>+C30</f>
        <v>0</v>
      </c>
      <c r="D144" s="391"/>
      <c r="E144" s="391"/>
      <c r="F144" s="392"/>
      <c r="G144" s="391"/>
      <c r="H144" s="395"/>
      <c r="I144" s="325"/>
      <c r="M144" s="326"/>
    </row>
    <row r="145" spans="1:13" s="236" customFormat="1" ht="18" hidden="1" thickBot="1" x14ac:dyDescent="0.25">
      <c r="A145" s="390" t="s">
        <v>95</v>
      </c>
      <c r="B145" s="396">
        <f>+B35</f>
        <v>556101533.42999995</v>
      </c>
      <c r="C145" s="396">
        <f>+C35</f>
        <v>63748.32</v>
      </c>
      <c r="D145" s="396"/>
      <c r="E145" s="396"/>
      <c r="F145" s="392"/>
      <c r="G145" s="391"/>
      <c r="H145" s="393"/>
      <c r="I145" s="325"/>
      <c r="J145" s="323"/>
      <c r="K145" s="323"/>
      <c r="M145" s="258"/>
    </row>
    <row r="146" spans="1:13" s="236" customFormat="1" ht="17.25" hidden="1" x14ac:dyDescent="0.2">
      <c r="B146" s="258"/>
      <c r="C146" s="243"/>
      <c r="D146" s="258"/>
      <c r="E146" s="258"/>
      <c r="F146" s="270"/>
      <c r="I146" s="237"/>
      <c r="M146" s="258"/>
    </row>
    <row r="147" spans="1:13" hidden="1" x14ac:dyDescent="0.2"/>
    <row r="148" spans="1:13" hidden="1" x14ac:dyDescent="0.2"/>
    <row r="149" spans="1:13" hidden="1" x14ac:dyDescent="0.2"/>
    <row r="150" spans="1:13" x14ac:dyDescent="0.2">
      <c r="E150" s="221"/>
    </row>
  </sheetData>
  <mergeCells count="54">
    <mergeCell ref="G134:G135"/>
    <mergeCell ref="A134:A135"/>
    <mergeCell ref="B134:B135"/>
    <mergeCell ref="D134:D135"/>
    <mergeCell ref="E134:E135"/>
    <mergeCell ref="F134:F135"/>
    <mergeCell ref="A112:A113"/>
    <mergeCell ref="B112:B113"/>
    <mergeCell ref="E112:F112"/>
    <mergeCell ref="L112:L113"/>
    <mergeCell ref="A125:A128"/>
    <mergeCell ref="B125:B128"/>
    <mergeCell ref="C125:C128"/>
    <mergeCell ref="D126:D128"/>
    <mergeCell ref="E126:E128"/>
    <mergeCell ref="G126:G128"/>
    <mergeCell ref="H126:H128"/>
    <mergeCell ref="I126:I128"/>
    <mergeCell ref="K126:K128"/>
    <mergeCell ref="D88:D89"/>
    <mergeCell ref="K103:K106"/>
    <mergeCell ref="L103:L106"/>
    <mergeCell ref="C104:C106"/>
    <mergeCell ref="D104:D106"/>
    <mergeCell ref="F104:F106"/>
    <mergeCell ref="G104:G106"/>
    <mergeCell ref="H104:H106"/>
    <mergeCell ref="J104:J106"/>
    <mergeCell ref="M7:O7"/>
    <mergeCell ref="A13:L13"/>
    <mergeCell ref="M13:O13"/>
    <mergeCell ref="A42:O42"/>
    <mergeCell ref="A103:A106"/>
    <mergeCell ref="B103:B106"/>
    <mergeCell ref="A53:A54"/>
    <mergeCell ref="B53:B54"/>
    <mergeCell ref="C53:C54"/>
    <mergeCell ref="A62:A63"/>
    <mergeCell ref="B62:B63"/>
    <mergeCell ref="C62:C63"/>
    <mergeCell ref="D71:E71"/>
    <mergeCell ref="A88:A89"/>
    <mergeCell ref="B88:B89"/>
    <mergeCell ref="C88:C89"/>
    <mergeCell ref="A46:A47"/>
    <mergeCell ref="B46:B47"/>
    <mergeCell ref="E46:E47"/>
    <mergeCell ref="A1:I1"/>
    <mergeCell ref="A2:A3"/>
    <mergeCell ref="B2:C2"/>
    <mergeCell ref="D2:E2"/>
    <mergeCell ref="F2:G2"/>
    <mergeCell ref="H2:I2"/>
    <mergeCell ref="A7:L7"/>
  </mergeCells>
  <pageMargins left="0.23622047244094491" right="0.23622047244094491" top="0.74803149606299213" bottom="0.35433070866141736" header="0.31496062992125984" footer="0.31496062992125984"/>
  <pageSetup paperSize="9" scale="7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2:N115"/>
  <sheetViews>
    <sheetView topLeftCell="A52" zoomScale="85" zoomScaleNormal="85" workbookViewId="0">
      <selection activeCell="A55" sqref="A55"/>
    </sheetView>
  </sheetViews>
  <sheetFormatPr defaultRowHeight="14.25" x14ac:dyDescent="0.2"/>
  <cols>
    <col min="1" max="1" width="31.75" customWidth="1"/>
    <col min="2" max="2" width="21.625" bestFit="1" customWidth="1"/>
    <col min="3" max="3" width="18.125" bestFit="1" customWidth="1"/>
    <col min="4" max="4" width="16.5" bestFit="1" customWidth="1"/>
    <col min="5" max="5" width="11.625" bestFit="1" customWidth="1"/>
    <col min="6" max="8" width="12.375" style="398" bestFit="1" customWidth="1"/>
  </cols>
  <sheetData>
    <row r="2" spans="1:5" ht="30.75" x14ac:dyDescent="0.2">
      <c r="A2" s="397" t="s">
        <v>152</v>
      </c>
    </row>
    <row r="4" spans="1:5" x14ac:dyDescent="0.2">
      <c r="A4" s="399"/>
      <c r="B4" s="400" t="s">
        <v>9</v>
      </c>
      <c r="C4" s="400" t="s">
        <v>10</v>
      </c>
      <c r="D4" s="400" t="s">
        <v>11</v>
      </c>
    </row>
    <row r="5" spans="1:5" ht="24" x14ac:dyDescent="0.55000000000000004">
      <c r="A5" s="400" t="s">
        <v>14</v>
      </c>
      <c r="B5" s="401">
        <f>+C5+D5</f>
        <v>199360.69051379</v>
      </c>
      <c r="C5" s="534">
        <v>170382.4543551</v>
      </c>
      <c r="D5" s="534">
        <v>28978.236158690001</v>
      </c>
    </row>
    <row r="6" spans="1:5" ht="24" x14ac:dyDescent="0.55000000000000004">
      <c r="A6" s="400" t="s">
        <v>7</v>
      </c>
      <c r="B6" s="401">
        <f>+C6+D6</f>
        <v>117048.93347358999</v>
      </c>
      <c r="C6" s="536">
        <v>108076.75459462999</v>
      </c>
      <c r="D6" s="536">
        <v>8972.1788789599996</v>
      </c>
      <c r="E6" s="402"/>
    </row>
    <row r="7" spans="1:5" x14ac:dyDescent="0.2">
      <c r="A7" s="400" t="s">
        <v>61</v>
      </c>
      <c r="B7" s="403"/>
      <c r="C7" s="404"/>
      <c r="D7" s="404"/>
    </row>
    <row r="8" spans="1:5" x14ac:dyDescent="0.2">
      <c r="A8" s="399" t="s">
        <v>96</v>
      </c>
      <c r="B8" s="497">
        <f>+B6/B5</f>
        <v>0.58712142886309671</v>
      </c>
      <c r="C8" s="497">
        <f>+C6/C5</f>
        <v>0.63431856879689896</v>
      </c>
      <c r="D8" s="497">
        <f>+D6/D5</f>
        <v>0.30961783974106444</v>
      </c>
    </row>
    <row r="9" spans="1:5" x14ac:dyDescent="0.2">
      <c r="A9" s="405"/>
      <c r="B9" s="406"/>
      <c r="C9" s="406"/>
      <c r="D9" s="406"/>
    </row>
    <row r="10" spans="1:5" x14ac:dyDescent="0.2">
      <c r="A10" s="405"/>
      <c r="B10" s="407">
        <f>+B8-B7</f>
        <v>0.58712142886309671</v>
      </c>
      <c r="C10" s="407">
        <f>+C8-C7</f>
        <v>0.63431856879689896</v>
      </c>
      <c r="D10" s="407">
        <f>+D8-D7</f>
        <v>0.30961783974106444</v>
      </c>
    </row>
    <row r="11" spans="1:5" x14ac:dyDescent="0.2">
      <c r="A11" s="405"/>
      <c r="B11" s="407"/>
      <c r="C11" s="407"/>
      <c r="D11" s="407"/>
    </row>
    <row r="12" spans="1:5" x14ac:dyDescent="0.2">
      <c r="A12" s="400"/>
      <c r="B12" s="400" t="s">
        <v>9</v>
      </c>
      <c r="C12" s="400" t="s">
        <v>10</v>
      </c>
      <c r="D12" s="400" t="s">
        <v>11</v>
      </c>
    </row>
    <row r="13" spans="1:5" ht="24" x14ac:dyDescent="0.55000000000000004">
      <c r="A13" s="400" t="s">
        <v>14</v>
      </c>
      <c r="B13" s="401">
        <f>+C13+D13</f>
        <v>199360.69051379</v>
      </c>
      <c r="C13" s="534">
        <v>170382.4543551</v>
      </c>
      <c r="D13" s="534">
        <v>28978.236158690001</v>
      </c>
    </row>
    <row r="14" spans="1:5" ht="24" x14ac:dyDescent="0.55000000000000004">
      <c r="A14" s="400" t="s">
        <v>8</v>
      </c>
      <c r="B14" s="483">
        <f>+C14+D14</f>
        <v>123944.23320906</v>
      </c>
      <c r="C14" s="536">
        <v>109158.27216302</v>
      </c>
      <c r="D14" s="536">
        <v>14785.96104604</v>
      </c>
    </row>
    <row r="15" spans="1:5" x14ac:dyDescent="0.2">
      <c r="A15" s="400" t="s">
        <v>61</v>
      </c>
      <c r="B15" s="485"/>
      <c r="C15" s="485"/>
      <c r="D15" s="485"/>
    </row>
    <row r="16" spans="1:5" x14ac:dyDescent="0.2">
      <c r="A16" s="399" t="s">
        <v>97</v>
      </c>
      <c r="B16" s="497">
        <f>+B14/B13</f>
        <v>0.62170848671135914</v>
      </c>
      <c r="C16" s="497">
        <f>+C14/C13</f>
        <v>0.64066615647829239</v>
      </c>
      <c r="D16" s="497">
        <f>+D14/D13</f>
        <v>0.5102436519969481</v>
      </c>
    </row>
    <row r="17" spans="1:14" x14ac:dyDescent="0.2">
      <c r="B17" s="408"/>
      <c r="C17" s="408"/>
      <c r="D17" s="408"/>
    </row>
    <row r="18" spans="1:14" x14ac:dyDescent="0.2">
      <c r="B18" s="409">
        <f>+B16-B15</f>
        <v>0.62170848671135914</v>
      </c>
      <c r="C18" s="409">
        <f>+C16-C15</f>
        <v>0.64066615647829239</v>
      </c>
      <c r="D18" s="409">
        <f>+D16-D15</f>
        <v>0.5102436519969481</v>
      </c>
    </row>
    <row r="19" spans="1:14" x14ac:dyDescent="0.2">
      <c r="B19" s="409"/>
      <c r="C19" s="409"/>
      <c r="D19" s="409"/>
    </row>
    <row r="20" spans="1:14" ht="30.75" x14ac:dyDescent="0.2">
      <c r="A20" s="410" t="s">
        <v>153</v>
      </c>
    </row>
    <row r="21" spans="1:14" x14ac:dyDescent="0.2">
      <c r="A21" s="411"/>
      <c r="B21" s="411" t="s">
        <v>9</v>
      </c>
      <c r="C21" s="411" t="s">
        <v>10</v>
      </c>
      <c r="D21" s="411" t="s">
        <v>11</v>
      </c>
    </row>
    <row r="22" spans="1:14" x14ac:dyDescent="0.2">
      <c r="A22" s="411" t="s">
        <v>14</v>
      </c>
      <c r="B22" s="412">
        <f>+C22+D22</f>
        <v>11677748254.540001</v>
      </c>
      <c r="C22" s="87">
        <v>10009111432.18</v>
      </c>
      <c r="D22" s="87">
        <v>1668636822.3599999</v>
      </c>
      <c r="F22" s="77"/>
      <c r="G22" s="87"/>
      <c r="H22" s="87"/>
    </row>
    <row r="23" spans="1:14" x14ac:dyDescent="0.2">
      <c r="A23" s="413" t="s">
        <v>7</v>
      </c>
      <c r="B23" s="80">
        <f>+C23+D23</f>
        <v>8102711926.7200003</v>
      </c>
      <c r="C23" s="90">
        <v>7314336854.3400002</v>
      </c>
      <c r="D23" s="90">
        <v>788375072.38</v>
      </c>
      <c r="E23" s="98"/>
      <c r="F23" s="110"/>
      <c r="G23" s="125">
        <f>+H23+I23</f>
        <v>809456</v>
      </c>
      <c r="H23" s="138">
        <v>809456</v>
      </c>
      <c r="I23" s="138" t="s">
        <v>34</v>
      </c>
      <c r="J23" s="110"/>
      <c r="K23" s="147">
        <f>+L23+M23</f>
        <v>2267171.71</v>
      </c>
      <c r="L23" s="148">
        <v>2267171.71</v>
      </c>
      <c r="M23" s="148" t="s">
        <v>34</v>
      </c>
      <c r="N23" s="528"/>
    </row>
    <row r="24" spans="1:14" x14ac:dyDescent="0.2">
      <c r="A24" s="411" t="s">
        <v>61</v>
      </c>
      <c r="B24" s="414"/>
      <c r="C24" s="415"/>
      <c r="D24" s="415"/>
    </row>
    <row r="25" spans="1:14" x14ac:dyDescent="0.2">
      <c r="A25" s="411" t="s">
        <v>98</v>
      </c>
      <c r="B25" s="484">
        <f>+B23/B22</f>
        <v>0.69385910280861551</v>
      </c>
      <c r="C25" s="484">
        <f t="shared" ref="C25:D25" si="0">+C23/C22</f>
        <v>0.73076785126238986</v>
      </c>
      <c r="D25" s="484">
        <f t="shared" si="0"/>
        <v>0.47246654383724973</v>
      </c>
    </row>
    <row r="26" spans="1:14" x14ac:dyDescent="0.2">
      <c r="B26" s="408"/>
      <c r="C26" s="408"/>
      <c r="D26" s="408"/>
    </row>
    <row r="27" spans="1:14" x14ac:dyDescent="0.2">
      <c r="B27" s="409">
        <f>+B24-B25</f>
        <v>-0.69385910280861551</v>
      </c>
      <c r="C27" s="409">
        <f t="shared" ref="C27:D27" si="1">+C24-C25</f>
        <v>-0.73076785126238986</v>
      </c>
      <c r="D27" s="409">
        <f t="shared" si="1"/>
        <v>-0.47246654383724973</v>
      </c>
    </row>
    <row r="33" spans="1:4" x14ac:dyDescent="0.2">
      <c r="A33" s="411"/>
      <c r="B33" s="411" t="s">
        <v>9</v>
      </c>
      <c r="C33" s="411" t="s">
        <v>10</v>
      </c>
      <c r="D33" s="411" t="s">
        <v>11</v>
      </c>
    </row>
    <row r="34" spans="1:4" x14ac:dyDescent="0.2">
      <c r="A34" s="411" t="s">
        <v>14</v>
      </c>
      <c r="B34" s="77">
        <f>+C34+D34</f>
        <v>11677748254.540001</v>
      </c>
      <c r="C34" s="87">
        <v>10009111432.18</v>
      </c>
      <c r="D34" s="87">
        <v>1668636822.3599999</v>
      </c>
    </row>
    <row r="35" spans="1:4" x14ac:dyDescent="0.2">
      <c r="A35" s="413" t="s">
        <v>50</v>
      </c>
      <c r="B35" s="82">
        <f>+C35+D35</f>
        <v>8461015294.8100004</v>
      </c>
      <c r="C35" s="92">
        <v>7384101437.0900002</v>
      </c>
      <c r="D35" s="92">
        <v>1076913857.72</v>
      </c>
    </row>
    <row r="36" spans="1:4" x14ac:dyDescent="0.2">
      <c r="A36" s="411" t="s">
        <v>61</v>
      </c>
      <c r="B36" s="414"/>
      <c r="C36" s="414"/>
      <c r="D36" s="414"/>
    </row>
    <row r="37" spans="1:4" x14ac:dyDescent="0.2">
      <c r="A37" s="411" t="s">
        <v>99</v>
      </c>
      <c r="B37" s="484">
        <f>+B35/B34</f>
        <v>0.72454167621917864</v>
      </c>
      <c r="C37" s="484">
        <f>+C35/C34</f>
        <v>0.73773795877120441</v>
      </c>
      <c r="D37" s="484">
        <f t="shared" ref="D37" si="2">+D35/D34</f>
        <v>0.64538540878948758</v>
      </c>
    </row>
    <row r="38" spans="1:4" x14ac:dyDescent="0.2">
      <c r="B38" s="484"/>
      <c r="C38" s="484"/>
      <c r="D38" s="484"/>
    </row>
    <row r="39" spans="1:4" x14ac:dyDescent="0.2">
      <c r="B39" s="416">
        <f>+B37-B36</f>
        <v>0.72454167621917864</v>
      </c>
      <c r="C39" s="416">
        <f>+C37-C36</f>
        <v>0.73773795877120441</v>
      </c>
      <c r="D39" s="416">
        <f>+D37-D36</f>
        <v>0.64538540878948758</v>
      </c>
    </row>
    <row r="41" spans="1:4" x14ac:dyDescent="0.2">
      <c r="B41" s="417"/>
      <c r="C41" s="417"/>
      <c r="D41" s="417"/>
    </row>
    <row r="45" spans="1:4" x14ac:dyDescent="0.2">
      <c r="B45" s="417"/>
      <c r="C45" s="417"/>
      <c r="D45" s="417"/>
    </row>
    <row r="52" spans="1:4" ht="30.75" x14ac:dyDescent="0.2">
      <c r="A52" s="410" t="s">
        <v>154</v>
      </c>
    </row>
    <row r="54" spans="1:4" ht="42.75" x14ac:dyDescent="0.2">
      <c r="A54" s="418" t="s">
        <v>126</v>
      </c>
      <c r="B54" s="419" t="s">
        <v>7</v>
      </c>
      <c r="C54" s="419" t="s">
        <v>101</v>
      </c>
    </row>
    <row r="55" spans="1:4" ht="24" x14ac:dyDescent="0.2">
      <c r="A55" s="187">
        <v>1812252337.2</v>
      </c>
      <c r="B55" s="208">
        <v>798240754.30000007</v>
      </c>
      <c r="C55" s="420">
        <f>+A55-B55</f>
        <v>1014011582.9</v>
      </c>
    </row>
    <row r="56" spans="1:4" x14ac:dyDescent="0.2">
      <c r="A56" s="421"/>
      <c r="B56" s="422">
        <f>+B55/A55</f>
        <v>0.44046887837557597</v>
      </c>
      <c r="C56" s="422">
        <f>+C55/A55</f>
        <v>0.55953112162442409</v>
      </c>
    </row>
    <row r="58" spans="1:4" x14ac:dyDescent="0.2">
      <c r="D58" s="423"/>
    </row>
    <row r="70" spans="1:4" ht="30.75" x14ac:dyDescent="0.2">
      <c r="A70" s="410" t="s">
        <v>154</v>
      </c>
    </row>
    <row r="71" spans="1:4" x14ac:dyDescent="0.2">
      <c r="A71" s="411"/>
      <c r="B71" s="411" t="s">
        <v>9</v>
      </c>
      <c r="C71" s="411" t="s">
        <v>37</v>
      </c>
      <c r="D71" s="411" t="s">
        <v>43</v>
      </c>
    </row>
    <row r="72" spans="1:4" x14ac:dyDescent="0.2">
      <c r="A72" s="411" t="s">
        <v>14</v>
      </c>
      <c r="B72" s="398">
        <v>3363395507.7899995</v>
      </c>
      <c r="C72" s="398">
        <v>2807293974.3599997</v>
      </c>
      <c r="D72" s="398">
        <v>556101533.42999995</v>
      </c>
    </row>
    <row r="73" spans="1:4" x14ac:dyDescent="0.2">
      <c r="A73" s="424" t="s">
        <v>7</v>
      </c>
      <c r="B73" s="398">
        <v>3186197791.3199997</v>
      </c>
      <c r="C73" s="398">
        <v>2635159524.1199999</v>
      </c>
      <c r="D73" s="398">
        <v>551038267.20000005</v>
      </c>
    </row>
    <row r="74" spans="1:4" x14ac:dyDescent="0.2">
      <c r="A74" s="425" t="s">
        <v>50</v>
      </c>
      <c r="B74" s="398">
        <v>3205317264.5099998</v>
      </c>
      <c r="C74" s="398">
        <v>2654215248.9899998</v>
      </c>
      <c r="D74" s="398">
        <v>551102015.51999998</v>
      </c>
    </row>
    <row r="75" spans="1:4" x14ac:dyDescent="0.2">
      <c r="A75" s="426" t="s">
        <v>102</v>
      </c>
      <c r="B75" s="427">
        <f>+B73/B72</f>
        <v>0.94731582531415348</v>
      </c>
      <c r="C75" s="427">
        <f>+C73/C72</f>
        <v>0.9386831404861179</v>
      </c>
      <c r="D75" s="427">
        <f>+D73/D72</f>
        <v>0.99089506874981992</v>
      </c>
    </row>
    <row r="76" spans="1:4" x14ac:dyDescent="0.2">
      <c r="A76" s="428" t="s">
        <v>103</v>
      </c>
      <c r="B76" s="429">
        <f>+B74/B72</f>
        <v>0.95300040006776698</v>
      </c>
      <c r="C76" s="429">
        <f>+C74/C72</f>
        <v>0.94547107400645547</v>
      </c>
      <c r="D76" s="429">
        <f>+D74/D72</f>
        <v>0.99100970306777747</v>
      </c>
    </row>
    <row r="82" spans="1:4" x14ac:dyDescent="0.2">
      <c r="B82" s="398"/>
      <c r="C82" s="398"/>
      <c r="D82" s="398"/>
    </row>
    <row r="88" spans="1:4" ht="30.75" x14ac:dyDescent="0.2">
      <c r="A88" s="410" t="s">
        <v>134</v>
      </c>
    </row>
    <row r="90" spans="1:4" ht="42.75" x14ac:dyDescent="0.2">
      <c r="A90" s="418" t="s">
        <v>126</v>
      </c>
      <c r="B90" s="419" t="s">
        <v>8</v>
      </c>
      <c r="C90" s="419" t="s">
        <v>101</v>
      </c>
    </row>
    <row r="91" spans="1:4" ht="24" x14ac:dyDescent="0.2">
      <c r="A91" s="208">
        <v>1811812837.2</v>
      </c>
      <c r="B91" s="430">
        <v>1583326367.22</v>
      </c>
      <c r="C91" s="420">
        <f>+A91-B91</f>
        <v>228486469.98000002</v>
      </c>
    </row>
    <row r="92" spans="1:4" x14ac:dyDescent="0.2">
      <c r="A92" s="421"/>
      <c r="B92" s="422">
        <f>+B91/A91</f>
        <v>0.87389068821639104</v>
      </c>
      <c r="C92" s="422">
        <f>+C91/A91</f>
        <v>0.12610931178360901</v>
      </c>
    </row>
    <row r="109" spans="1:2" x14ac:dyDescent="0.2">
      <c r="B109" t="s">
        <v>9</v>
      </c>
    </row>
    <row r="110" spans="1:2" x14ac:dyDescent="0.2">
      <c r="A110" t="s">
        <v>14</v>
      </c>
      <c r="B110" s="431">
        <v>27036.42093041</v>
      </c>
    </row>
    <row r="111" spans="1:2" x14ac:dyDescent="0.2">
      <c r="A111" s="432" t="s">
        <v>7</v>
      </c>
      <c r="B111" s="431">
        <v>24792.705520119998</v>
      </c>
    </row>
    <row r="112" spans="1:2" x14ac:dyDescent="0.2">
      <c r="A112" t="s">
        <v>104</v>
      </c>
      <c r="B112" s="416">
        <f>+B111/B110</f>
        <v>0.91701137454305881</v>
      </c>
    </row>
    <row r="113" spans="1:2" x14ac:dyDescent="0.2">
      <c r="A113" t="s">
        <v>61</v>
      </c>
      <c r="B113" s="416">
        <v>1</v>
      </c>
    </row>
    <row r="115" spans="1:2" x14ac:dyDescent="0.2">
      <c r="B115" s="416">
        <f>+B112-B113</f>
        <v>-8.298862545694119E-2</v>
      </c>
    </row>
  </sheetData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2:N115"/>
  <sheetViews>
    <sheetView topLeftCell="A61" zoomScale="85" zoomScaleNormal="85" workbookViewId="0">
      <selection activeCell="O83" sqref="O83"/>
    </sheetView>
  </sheetViews>
  <sheetFormatPr defaultRowHeight="14.25" x14ac:dyDescent="0.2"/>
  <cols>
    <col min="1" max="1" width="31.75" customWidth="1"/>
    <col min="2" max="2" width="21.625" bestFit="1" customWidth="1"/>
    <col min="3" max="3" width="18.125" bestFit="1" customWidth="1"/>
    <col min="4" max="4" width="16.5" bestFit="1" customWidth="1"/>
    <col min="5" max="5" width="11.625" bestFit="1" customWidth="1"/>
    <col min="6" max="8" width="12.375" style="398" bestFit="1" customWidth="1"/>
  </cols>
  <sheetData>
    <row r="2" spans="1:5" ht="30.75" x14ac:dyDescent="0.2">
      <c r="A2" s="397" t="s">
        <v>147</v>
      </c>
    </row>
    <row r="4" spans="1:5" x14ac:dyDescent="0.2">
      <c r="A4" s="399"/>
      <c r="B4" s="400" t="s">
        <v>9</v>
      </c>
      <c r="C4" s="400" t="s">
        <v>10</v>
      </c>
      <c r="D4" s="400" t="s">
        <v>11</v>
      </c>
    </row>
    <row r="5" spans="1:5" ht="24" x14ac:dyDescent="0.55000000000000004">
      <c r="A5" s="400" t="s">
        <v>14</v>
      </c>
      <c r="B5" s="401">
        <f>+C5+D5</f>
        <v>187709.96767234002</v>
      </c>
      <c r="C5" s="529">
        <v>160395.46393500001</v>
      </c>
      <c r="D5" s="529">
        <v>27314.503737340001</v>
      </c>
    </row>
    <row r="6" spans="1:5" ht="24" x14ac:dyDescent="0.55000000000000004">
      <c r="A6" s="400" t="s">
        <v>7</v>
      </c>
      <c r="B6" s="401">
        <f>+C6+D6</f>
        <v>101189.21322556</v>
      </c>
      <c r="C6" s="530">
        <v>95386.700900940006</v>
      </c>
      <c r="D6" s="530">
        <v>5802.5123246200001</v>
      </c>
      <c r="E6" s="402"/>
    </row>
    <row r="7" spans="1:5" x14ac:dyDescent="0.2">
      <c r="A7" s="400" t="s">
        <v>61</v>
      </c>
      <c r="B7" s="403"/>
      <c r="C7" s="404"/>
      <c r="D7" s="404"/>
    </row>
    <row r="8" spans="1:5" x14ac:dyDescent="0.2">
      <c r="A8" s="399" t="s">
        <v>96</v>
      </c>
      <c r="B8" s="497">
        <f>+B6/B5</f>
        <v>0.53907213602099369</v>
      </c>
      <c r="C8" s="497">
        <f>+C6/C5</f>
        <v>0.59469699803727183</v>
      </c>
      <c r="D8" s="497">
        <f>+D6/D5</f>
        <v>0.21243337899958759</v>
      </c>
    </row>
    <row r="9" spans="1:5" x14ac:dyDescent="0.2">
      <c r="A9" s="405"/>
      <c r="B9" s="406"/>
      <c r="C9" s="406"/>
      <c r="D9" s="406"/>
    </row>
    <row r="10" spans="1:5" x14ac:dyDescent="0.2">
      <c r="A10" s="405"/>
      <c r="B10" s="407">
        <f>+B8-B7</f>
        <v>0.53907213602099369</v>
      </c>
      <c r="C10" s="407">
        <f>+C8-C7</f>
        <v>0.59469699803727183</v>
      </c>
      <c r="D10" s="407">
        <f>+D8-D7</f>
        <v>0.21243337899958759</v>
      </c>
    </row>
    <row r="11" spans="1:5" x14ac:dyDescent="0.2">
      <c r="A11" s="405"/>
      <c r="B11" s="407"/>
      <c r="C11" s="407"/>
      <c r="D11" s="407"/>
    </row>
    <row r="12" spans="1:5" x14ac:dyDescent="0.2">
      <c r="A12" s="400"/>
      <c r="B12" s="400" t="s">
        <v>9</v>
      </c>
      <c r="C12" s="400" t="s">
        <v>10</v>
      </c>
      <c r="D12" s="400" t="s">
        <v>11</v>
      </c>
    </row>
    <row r="13" spans="1:5" ht="24" x14ac:dyDescent="0.55000000000000004">
      <c r="A13" s="400" t="s">
        <v>14</v>
      </c>
      <c r="B13" s="401">
        <f>+C13+D13</f>
        <v>187709.96767234002</v>
      </c>
      <c r="C13" s="529">
        <v>160395.46393500001</v>
      </c>
      <c r="D13" s="529">
        <v>27314.503737340001</v>
      </c>
    </row>
    <row r="14" spans="1:5" ht="24" x14ac:dyDescent="0.55000000000000004">
      <c r="A14" s="400" t="s">
        <v>8</v>
      </c>
      <c r="B14" s="483">
        <f>+C14+D14</f>
        <v>107383.67939226</v>
      </c>
      <c r="C14" s="530">
        <v>96327.853859909999</v>
      </c>
      <c r="D14" s="530">
        <v>11055.82553235</v>
      </c>
    </row>
    <row r="15" spans="1:5" x14ac:dyDescent="0.2">
      <c r="A15" s="400" t="s">
        <v>61</v>
      </c>
      <c r="B15" s="485"/>
      <c r="C15" s="485"/>
      <c r="D15" s="485"/>
    </row>
    <row r="16" spans="1:5" x14ac:dyDescent="0.2">
      <c r="A16" s="399" t="s">
        <v>97</v>
      </c>
      <c r="B16" s="497">
        <f>+B14/B13</f>
        <v>0.5720723343776033</v>
      </c>
      <c r="C16" s="497">
        <f>+C14/C13</f>
        <v>0.60056470112488158</v>
      </c>
      <c r="D16" s="497">
        <f>+D14/D13</f>
        <v>0.40476025626034901</v>
      </c>
    </row>
    <row r="17" spans="1:14" x14ac:dyDescent="0.2">
      <c r="B17" s="408"/>
      <c r="C17" s="408"/>
      <c r="D17" s="408"/>
    </row>
    <row r="18" spans="1:14" x14ac:dyDescent="0.2">
      <c r="B18" s="409">
        <f>+B16-B15</f>
        <v>0.5720723343776033</v>
      </c>
      <c r="C18" s="409">
        <f>+C16-C15</f>
        <v>0.60056470112488158</v>
      </c>
      <c r="D18" s="409">
        <f>+D16-D15</f>
        <v>0.40476025626034901</v>
      </c>
    </row>
    <row r="19" spans="1:14" x14ac:dyDescent="0.2">
      <c r="B19" s="409"/>
      <c r="C19" s="409"/>
      <c r="D19" s="409"/>
    </row>
    <row r="20" spans="1:14" ht="30.75" x14ac:dyDescent="0.2">
      <c r="A20" s="410" t="s">
        <v>148</v>
      </c>
    </row>
    <row r="21" spans="1:14" x14ac:dyDescent="0.2">
      <c r="A21" s="411"/>
      <c r="B21" s="411" t="s">
        <v>9</v>
      </c>
      <c r="C21" s="411" t="s">
        <v>10</v>
      </c>
      <c r="D21" s="411" t="s">
        <v>11</v>
      </c>
    </row>
    <row r="22" spans="1:14" x14ac:dyDescent="0.2">
      <c r="A22" s="411" t="s">
        <v>14</v>
      </c>
      <c r="B22" s="412">
        <f>+C22+D22</f>
        <v>11303087087.860001</v>
      </c>
      <c r="C22" s="87">
        <v>9740973545.5</v>
      </c>
      <c r="D22" s="87">
        <v>1562113542.3599999</v>
      </c>
      <c r="F22" s="77"/>
      <c r="G22" s="87"/>
      <c r="H22" s="87"/>
    </row>
    <row r="23" spans="1:14" x14ac:dyDescent="0.2">
      <c r="A23" s="413" t="s">
        <v>7</v>
      </c>
      <c r="B23" s="80">
        <f>+C23+D23</f>
        <v>6738762387.6099997</v>
      </c>
      <c r="C23" s="90">
        <v>6301267135.6199999</v>
      </c>
      <c r="D23" s="90">
        <v>437495251.99000001</v>
      </c>
      <c r="E23" s="98"/>
      <c r="F23" s="110"/>
      <c r="G23" s="125">
        <f>+H23+I23</f>
        <v>809456</v>
      </c>
      <c r="H23" s="138">
        <v>809456</v>
      </c>
      <c r="I23" s="138" t="s">
        <v>34</v>
      </c>
      <c r="J23" s="110"/>
      <c r="K23" s="147">
        <f>+L23+M23</f>
        <v>2267171.71</v>
      </c>
      <c r="L23" s="148">
        <v>2267171.71</v>
      </c>
      <c r="M23" s="148" t="s">
        <v>34</v>
      </c>
      <c r="N23" s="528"/>
    </row>
    <row r="24" spans="1:14" x14ac:dyDescent="0.2">
      <c r="A24" s="411" t="s">
        <v>61</v>
      </c>
      <c r="B24" s="414"/>
      <c r="C24" s="415"/>
      <c r="D24" s="415"/>
    </row>
    <row r="25" spans="1:14" x14ac:dyDescent="0.2">
      <c r="A25" s="411" t="s">
        <v>98</v>
      </c>
      <c r="B25" s="484">
        <f>+B23/B22</f>
        <v>0.5961877790756579</v>
      </c>
      <c r="C25" s="484">
        <f t="shared" ref="C25:D25" si="0">+C23/C22</f>
        <v>0.64688268643650837</v>
      </c>
      <c r="D25" s="484">
        <f t="shared" si="0"/>
        <v>0.28006623086375892</v>
      </c>
    </row>
    <row r="26" spans="1:14" x14ac:dyDescent="0.2">
      <c r="B26" s="408"/>
      <c r="C26" s="408"/>
      <c r="D26" s="408"/>
    </row>
    <row r="27" spans="1:14" x14ac:dyDescent="0.2">
      <c r="B27" s="409">
        <f>+B24-B25</f>
        <v>-0.5961877790756579</v>
      </c>
      <c r="C27" s="409">
        <f t="shared" ref="C27:D27" si="1">+C24-C25</f>
        <v>-0.64688268643650837</v>
      </c>
      <c r="D27" s="409">
        <f t="shared" si="1"/>
        <v>-0.28006623086375892</v>
      </c>
    </row>
    <row r="33" spans="1:4" x14ac:dyDescent="0.2">
      <c r="A33" s="411"/>
      <c r="B33" s="411" t="s">
        <v>9</v>
      </c>
      <c r="C33" s="411" t="s">
        <v>10</v>
      </c>
      <c r="D33" s="411" t="s">
        <v>11</v>
      </c>
    </row>
    <row r="34" spans="1:4" x14ac:dyDescent="0.2">
      <c r="A34" s="411" t="s">
        <v>14</v>
      </c>
      <c r="B34" s="77">
        <f>+C34+D34</f>
        <v>11303087087.860001</v>
      </c>
      <c r="C34" s="87">
        <v>9740973545.5</v>
      </c>
      <c r="D34" s="87">
        <v>1562113542.3599999</v>
      </c>
    </row>
    <row r="35" spans="1:4" x14ac:dyDescent="0.2">
      <c r="A35" s="413" t="s">
        <v>50</v>
      </c>
      <c r="B35" s="82">
        <f>+C35+D35</f>
        <v>7274081273.0600004</v>
      </c>
      <c r="C35" s="92">
        <v>6398652361.4700003</v>
      </c>
      <c r="D35" s="92">
        <v>875428911.58999991</v>
      </c>
    </row>
    <row r="36" spans="1:4" x14ac:dyDescent="0.2">
      <c r="A36" s="411" t="s">
        <v>61</v>
      </c>
      <c r="B36" s="414"/>
      <c r="C36" s="414"/>
      <c r="D36" s="414"/>
    </row>
    <row r="37" spans="1:4" x14ac:dyDescent="0.2">
      <c r="A37" s="411" t="s">
        <v>99</v>
      </c>
      <c r="B37" s="484">
        <f>+B35/B34</f>
        <v>0.64354819320755963</v>
      </c>
      <c r="C37" s="484">
        <f>+C35/C34</f>
        <v>0.65688017030145418</v>
      </c>
      <c r="D37" s="484">
        <f t="shared" ref="D37" si="2">+D35/D34</f>
        <v>0.56041311201196364</v>
      </c>
    </row>
    <row r="38" spans="1:4" x14ac:dyDescent="0.2">
      <c r="B38" s="484"/>
      <c r="C38" s="484"/>
      <c r="D38" s="484"/>
    </row>
    <row r="39" spans="1:4" x14ac:dyDescent="0.2">
      <c r="B39" s="416">
        <f>+B37-B36</f>
        <v>0.64354819320755963</v>
      </c>
      <c r="C39" s="416">
        <f>+C37-C36</f>
        <v>0.65688017030145418</v>
      </c>
      <c r="D39" s="416">
        <f>+D37-D36</f>
        <v>0.56041311201196364</v>
      </c>
    </row>
    <row r="41" spans="1:4" x14ac:dyDescent="0.2">
      <c r="B41" s="417"/>
      <c r="C41" s="417"/>
      <c r="D41" s="417"/>
    </row>
    <row r="45" spans="1:4" x14ac:dyDescent="0.2">
      <c r="B45" s="417"/>
      <c r="C45" s="417"/>
      <c r="D45" s="417"/>
    </row>
    <row r="52" spans="1:4" ht="30.75" x14ac:dyDescent="0.2">
      <c r="A52" s="410" t="s">
        <v>149</v>
      </c>
    </row>
    <row r="54" spans="1:4" ht="42.75" x14ac:dyDescent="0.2">
      <c r="A54" s="418" t="s">
        <v>126</v>
      </c>
      <c r="B54" s="419" t="s">
        <v>7</v>
      </c>
      <c r="C54" s="419" t="s">
        <v>101</v>
      </c>
    </row>
    <row r="55" spans="1:4" ht="24" x14ac:dyDescent="0.2">
      <c r="A55" s="208">
        <v>1812252337.2</v>
      </c>
      <c r="B55" s="208">
        <v>664471507.82000005</v>
      </c>
      <c r="C55" s="420">
        <f>+A55-B55</f>
        <v>1147780829.3800001</v>
      </c>
    </row>
    <row r="56" spans="1:4" x14ac:dyDescent="0.2">
      <c r="A56" s="421"/>
      <c r="B56" s="422">
        <f>+B55/A55</f>
        <v>0.36665507014692789</v>
      </c>
      <c r="C56" s="422">
        <f>+C55/A55</f>
        <v>0.63334492985307211</v>
      </c>
    </row>
    <row r="58" spans="1:4" x14ac:dyDescent="0.2">
      <c r="D58" s="423"/>
    </row>
    <row r="70" spans="1:4" ht="30.75" x14ac:dyDescent="0.2">
      <c r="A70" s="410" t="s">
        <v>134</v>
      </c>
    </row>
    <row r="71" spans="1:4" x14ac:dyDescent="0.2">
      <c r="A71" s="411"/>
      <c r="B71" s="411" t="s">
        <v>9</v>
      </c>
      <c r="C71" s="411" t="s">
        <v>37</v>
      </c>
      <c r="D71" s="411" t="s">
        <v>43</v>
      </c>
    </row>
    <row r="72" spans="1:4" x14ac:dyDescent="0.2">
      <c r="A72" s="411" t="s">
        <v>14</v>
      </c>
      <c r="B72" s="398">
        <v>3363395507.7899995</v>
      </c>
      <c r="C72" s="398">
        <v>2807293974.3599997</v>
      </c>
      <c r="D72" s="398">
        <v>556101533.42999995</v>
      </c>
    </row>
    <row r="73" spans="1:4" x14ac:dyDescent="0.2">
      <c r="A73" s="424" t="s">
        <v>7</v>
      </c>
      <c r="B73" s="398">
        <v>3186197791.3199997</v>
      </c>
      <c r="C73" s="398">
        <v>2635159524.1199999</v>
      </c>
      <c r="D73" s="398">
        <v>551038267.20000005</v>
      </c>
    </row>
    <row r="74" spans="1:4" x14ac:dyDescent="0.2">
      <c r="A74" s="425" t="s">
        <v>50</v>
      </c>
      <c r="B74" s="398">
        <v>3205317264.5099998</v>
      </c>
      <c r="C74" s="398">
        <v>2654215248.9899998</v>
      </c>
      <c r="D74" s="398">
        <v>551102015.51999998</v>
      </c>
    </row>
    <row r="75" spans="1:4" x14ac:dyDescent="0.2">
      <c r="A75" s="426" t="s">
        <v>102</v>
      </c>
      <c r="B75" s="427">
        <f>+B73/B72</f>
        <v>0.94731582531415348</v>
      </c>
      <c r="C75" s="427">
        <f>+C73/C72</f>
        <v>0.9386831404861179</v>
      </c>
      <c r="D75" s="427">
        <f>+D73/D72</f>
        <v>0.99089506874981992</v>
      </c>
    </row>
    <row r="76" spans="1:4" x14ac:dyDescent="0.2">
      <c r="A76" s="428" t="s">
        <v>103</v>
      </c>
      <c r="B76" s="429">
        <f>+B74/B72</f>
        <v>0.95300040006776698</v>
      </c>
      <c r="C76" s="429">
        <f>+C74/C72</f>
        <v>0.94547107400645547</v>
      </c>
      <c r="D76" s="429">
        <f>+D74/D72</f>
        <v>0.99100970306777747</v>
      </c>
    </row>
    <row r="82" spans="1:4" x14ac:dyDescent="0.2">
      <c r="B82" s="398"/>
      <c r="C82" s="398"/>
      <c r="D82" s="398"/>
    </row>
    <row r="88" spans="1:4" ht="30.75" x14ac:dyDescent="0.2">
      <c r="A88" s="410" t="s">
        <v>134</v>
      </c>
    </row>
    <row r="90" spans="1:4" ht="42.75" x14ac:dyDescent="0.2">
      <c r="A90" s="418" t="s">
        <v>126</v>
      </c>
      <c r="B90" s="419" t="s">
        <v>8</v>
      </c>
      <c r="C90" s="419" t="s">
        <v>101</v>
      </c>
    </row>
    <row r="91" spans="1:4" ht="24" x14ac:dyDescent="0.2">
      <c r="A91" s="208">
        <v>1811812837.2</v>
      </c>
      <c r="B91" s="430">
        <v>1583326367.22</v>
      </c>
      <c r="C91" s="420">
        <f>+A91-B91</f>
        <v>228486469.98000002</v>
      </c>
    </row>
    <row r="92" spans="1:4" x14ac:dyDescent="0.2">
      <c r="A92" s="421"/>
      <c r="B92" s="422">
        <f>+B91/A91</f>
        <v>0.87389068821639104</v>
      </c>
      <c r="C92" s="422">
        <f>+C91/A91</f>
        <v>0.12610931178360901</v>
      </c>
    </row>
    <row r="109" spans="1:2" x14ac:dyDescent="0.2">
      <c r="B109" t="s">
        <v>9</v>
      </c>
    </row>
    <row r="110" spans="1:2" x14ac:dyDescent="0.2">
      <c r="A110" t="s">
        <v>14</v>
      </c>
      <c r="B110" s="431">
        <v>27036.42093041</v>
      </c>
    </row>
    <row r="111" spans="1:2" x14ac:dyDescent="0.2">
      <c r="A111" s="432" t="s">
        <v>7</v>
      </c>
      <c r="B111" s="431">
        <v>24792.705520119998</v>
      </c>
    </row>
    <row r="112" spans="1:2" x14ac:dyDescent="0.2">
      <c r="A112" t="s">
        <v>104</v>
      </c>
      <c r="B112" s="416">
        <f>+B111/B110</f>
        <v>0.91701137454305881</v>
      </c>
    </row>
    <row r="113" spans="1:2" x14ac:dyDescent="0.2">
      <c r="A113" t="s">
        <v>61</v>
      </c>
      <c r="B113" s="416">
        <v>1</v>
      </c>
    </row>
    <row r="115" spans="1:2" x14ac:dyDescent="0.2">
      <c r="B115" s="416">
        <f>+B112-B113</f>
        <v>-8.298862545694119E-2</v>
      </c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2:N115"/>
  <sheetViews>
    <sheetView zoomScale="85" zoomScaleNormal="85" workbookViewId="0">
      <selection activeCell="A55" sqref="A55"/>
    </sheetView>
  </sheetViews>
  <sheetFormatPr defaultRowHeight="14.25" x14ac:dyDescent="0.2"/>
  <cols>
    <col min="1" max="1" width="31.75" customWidth="1"/>
    <col min="2" max="2" width="21.625" bestFit="1" customWidth="1"/>
    <col min="3" max="3" width="18.125" bestFit="1" customWidth="1"/>
    <col min="4" max="4" width="16.5" bestFit="1" customWidth="1"/>
    <col min="5" max="5" width="11.625" bestFit="1" customWidth="1"/>
    <col min="6" max="8" width="12.375" style="398" bestFit="1" customWidth="1"/>
  </cols>
  <sheetData>
    <row r="2" spans="1:5" ht="30.75" x14ac:dyDescent="0.2">
      <c r="A2" s="397" t="s">
        <v>132</v>
      </c>
    </row>
    <row r="4" spans="1:5" x14ac:dyDescent="0.2">
      <c r="A4" s="399"/>
      <c r="B4" s="400" t="s">
        <v>9</v>
      </c>
      <c r="C4" s="400" t="s">
        <v>10</v>
      </c>
      <c r="D4" s="400" t="s">
        <v>11</v>
      </c>
    </row>
    <row r="5" spans="1:5" ht="24" x14ac:dyDescent="0.2">
      <c r="A5" s="400" t="s">
        <v>14</v>
      </c>
      <c r="B5" s="401">
        <f>+C5+D5</f>
        <v>177244.75460532002</v>
      </c>
      <c r="C5" s="476">
        <v>152692.45698320001</v>
      </c>
      <c r="D5" s="476">
        <v>24552.297622120001</v>
      </c>
    </row>
    <row r="6" spans="1:5" ht="24" x14ac:dyDescent="0.55000000000000004">
      <c r="A6" s="400" t="s">
        <v>7</v>
      </c>
      <c r="B6" s="401">
        <f>+C6+D6</f>
        <v>88246.82750544</v>
      </c>
      <c r="C6" s="499">
        <v>83733.013990699998</v>
      </c>
      <c r="D6" s="499">
        <v>4513.8135147399998</v>
      </c>
      <c r="E6" s="402"/>
    </row>
    <row r="7" spans="1:5" x14ac:dyDescent="0.2">
      <c r="A7" s="400" t="s">
        <v>61</v>
      </c>
      <c r="B7" s="403"/>
      <c r="C7" s="404"/>
      <c r="D7" s="404"/>
    </row>
    <row r="8" spans="1:5" x14ac:dyDescent="0.2">
      <c r="A8" s="399" t="s">
        <v>96</v>
      </c>
      <c r="B8" s="497">
        <f>+B6/B5</f>
        <v>0.49788117962612621</v>
      </c>
      <c r="C8" s="497">
        <f>+C6/C5</f>
        <v>0.54837688544046892</v>
      </c>
      <c r="D8" s="497">
        <f>+D6/D5</f>
        <v>0.1838448516799239</v>
      </c>
    </row>
    <row r="9" spans="1:5" x14ac:dyDescent="0.2">
      <c r="A9" s="405"/>
      <c r="B9" s="406"/>
      <c r="C9" s="406"/>
      <c r="D9" s="406"/>
    </row>
    <row r="10" spans="1:5" x14ac:dyDescent="0.2">
      <c r="A10" s="405"/>
      <c r="B10" s="407">
        <f>+B8-B7</f>
        <v>0.49788117962612621</v>
      </c>
      <c r="C10" s="407">
        <f>+C8-C7</f>
        <v>0.54837688544046892</v>
      </c>
      <c r="D10" s="407">
        <f>+D8-D7</f>
        <v>0.1838448516799239</v>
      </c>
    </row>
    <row r="11" spans="1:5" x14ac:dyDescent="0.2">
      <c r="A11" s="405"/>
      <c r="B11" s="407"/>
      <c r="C11" s="407"/>
      <c r="D11" s="407"/>
    </row>
    <row r="12" spans="1:5" x14ac:dyDescent="0.2">
      <c r="A12" s="400"/>
      <c r="B12" s="400" t="s">
        <v>9</v>
      </c>
      <c r="C12" s="400" t="s">
        <v>10</v>
      </c>
      <c r="D12" s="400" t="s">
        <v>11</v>
      </c>
    </row>
    <row r="13" spans="1:5" ht="24" x14ac:dyDescent="0.2">
      <c r="A13" s="400" t="s">
        <v>14</v>
      </c>
      <c r="B13" s="401">
        <f>+C13+D13</f>
        <v>177244.75460532002</v>
      </c>
      <c r="C13" s="476">
        <v>152692.45698320001</v>
      </c>
      <c r="D13" s="476">
        <v>24552.297622120001</v>
      </c>
    </row>
    <row r="14" spans="1:5" ht="24" x14ac:dyDescent="0.2">
      <c r="A14" s="400" t="s">
        <v>8</v>
      </c>
      <c r="B14" s="483">
        <f>+C14+D14</f>
        <v>93726.743985819994</v>
      </c>
      <c r="C14" s="500">
        <v>84544.745171279996</v>
      </c>
      <c r="D14" s="500">
        <v>9181.9988145400002</v>
      </c>
    </row>
    <row r="15" spans="1:5" x14ac:dyDescent="0.2">
      <c r="A15" s="400" t="s">
        <v>61</v>
      </c>
      <c r="B15" s="485"/>
      <c r="C15" s="485"/>
      <c r="D15" s="485"/>
    </row>
    <row r="16" spans="1:5" x14ac:dyDescent="0.2">
      <c r="A16" s="399" t="s">
        <v>97</v>
      </c>
      <c r="B16" s="497">
        <f>+B14/B13</f>
        <v>0.52879840757220797</v>
      </c>
      <c r="C16" s="497">
        <f>+C14/C13</f>
        <v>0.55369300384354958</v>
      </c>
      <c r="D16" s="497">
        <f>+D14/D13</f>
        <v>0.37397717133681307</v>
      </c>
    </row>
    <row r="17" spans="1:14" x14ac:dyDescent="0.2">
      <c r="B17" s="408"/>
      <c r="C17" s="408"/>
      <c r="D17" s="408"/>
    </row>
    <row r="18" spans="1:14" x14ac:dyDescent="0.2">
      <c r="B18" s="409">
        <f>+B16-B15</f>
        <v>0.52879840757220797</v>
      </c>
      <c r="C18" s="409">
        <f>+C16-C15</f>
        <v>0.55369300384354958</v>
      </c>
      <c r="D18" s="409">
        <f>+D16-D15</f>
        <v>0.37397717133681307</v>
      </c>
    </row>
    <row r="19" spans="1:14" x14ac:dyDescent="0.2">
      <c r="B19" s="409"/>
      <c r="C19" s="409"/>
      <c r="D19" s="409"/>
    </row>
    <row r="20" spans="1:14" ht="30.75" x14ac:dyDescent="0.2">
      <c r="A20" s="410" t="s">
        <v>136</v>
      </c>
    </row>
    <row r="21" spans="1:14" x14ac:dyDescent="0.2">
      <c r="A21" s="411"/>
      <c r="B21" s="411" t="s">
        <v>9</v>
      </c>
      <c r="C21" s="411" t="s">
        <v>10</v>
      </c>
      <c r="D21" s="411" t="s">
        <v>11</v>
      </c>
    </row>
    <row r="22" spans="1:14" x14ac:dyDescent="0.2">
      <c r="A22" s="411" t="s">
        <v>14</v>
      </c>
      <c r="B22" s="412">
        <f>+C22+D22</f>
        <v>10886023774.66</v>
      </c>
      <c r="C22" s="87">
        <v>9381715593.7399998</v>
      </c>
      <c r="D22" s="87">
        <v>1504308180.9200001</v>
      </c>
      <c r="F22" s="77"/>
      <c r="G22" s="87"/>
      <c r="H22" s="87"/>
    </row>
    <row r="23" spans="1:14" x14ac:dyDescent="0.2">
      <c r="A23" s="413" t="s">
        <v>7</v>
      </c>
      <c r="B23" s="80">
        <f>+C23+D23</f>
        <v>6738816489.6099997</v>
      </c>
      <c r="C23" s="90">
        <v>6301321237.6199999</v>
      </c>
      <c r="D23" s="90">
        <v>437495251.99000001</v>
      </c>
      <c r="E23" s="98"/>
      <c r="F23" s="110"/>
      <c r="G23" s="125">
        <f>+H23+I23</f>
        <v>809456</v>
      </c>
      <c r="H23" s="138">
        <v>809456</v>
      </c>
      <c r="I23" s="138" t="s">
        <v>34</v>
      </c>
      <c r="J23" s="110"/>
      <c r="K23" s="147">
        <f>+L23+M23</f>
        <v>2267171.71</v>
      </c>
      <c r="L23" s="148">
        <v>2267171.71</v>
      </c>
      <c r="M23" s="148" t="s">
        <v>34</v>
      </c>
      <c r="N23" s="528"/>
    </row>
    <row r="24" spans="1:14" x14ac:dyDescent="0.2">
      <c r="A24" s="411" t="s">
        <v>61</v>
      </c>
      <c r="B24" s="414"/>
      <c r="C24" s="415"/>
      <c r="D24" s="415"/>
    </row>
    <row r="25" spans="1:14" x14ac:dyDescent="0.2">
      <c r="A25" s="411" t="s">
        <v>98</v>
      </c>
      <c r="B25" s="484">
        <f>+B23/B22</f>
        <v>0.6190337839695258</v>
      </c>
      <c r="C25" s="484">
        <f t="shared" ref="C25:D25" si="0">+C23/C22</f>
        <v>0.67165980194758734</v>
      </c>
      <c r="D25" s="484">
        <f t="shared" si="0"/>
        <v>0.29082820763657485</v>
      </c>
    </row>
    <row r="26" spans="1:14" x14ac:dyDescent="0.2">
      <c r="B26" s="408"/>
      <c r="C26" s="408"/>
      <c r="D26" s="408"/>
    </row>
    <row r="27" spans="1:14" x14ac:dyDescent="0.2">
      <c r="B27" s="409">
        <f>+B24-B25</f>
        <v>-0.6190337839695258</v>
      </c>
      <c r="C27" s="409">
        <f t="shared" ref="C27:D27" si="1">+C24-C25</f>
        <v>-0.67165980194758734</v>
      </c>
      <c r="D27" s="409">
        <f t="shared" si="1"/>
        <v>-0.29082820763657485</v>
      </c>
    </row>
    <row r="33" spans="1:4" x14ac:dyDescent="0.2">
      <c r="A33" s="411"/>
      <c r="B33" s="411" t="s">
        <v>9</v>
      </c>
      <c r="C33" s="411" t="s">
        <v>10</v>
      </c>
      <c r="D33" s="411" t="s">
        <v>11</v>
      </c>
    </row>
    <row r="34" spans="1:4" x14ac:dyDescent="0.2">
      <c r="A34" s="411" t="s">
        <v>14</v>
      </c>
      <c r="B34" s="77">
        <f>+C34+D34</f>
        <v>10886023774.66</v>
      </c>
      <c r="C34" s="87">
        <v>9381715593.7399998</v>
      </c>
      <c r="D34" s="87">
        <v>1504308180.9200001</v>
      </c>
    </row>
    <row r="35" spans="1:4" x14ac:dyDescent="0.2">
      <c r="A35" s="413" t="s">
        <v>50</v>
      </c>
      <c r="B35" s="82">
        <f>+C35+D35</f>
        <v>7201091529.29</v>
      </c>
      <c r="C35" s="92">
        <v>6376786802.3299999</v>
      </c>
      <c r="D35" s="92">
        <v>824304726.96000004</v>
      </c>
    </row>
    <row r="36" spans="1:4" x14ac:dyDescent="0.2">
      <c r="A36" s="411" t="s">
        <v>61</v>
      </c>
      <c r="B36" s="414"/>
      <c r="C36" s="414"/>
      <c r="D36" s="414"/>
    </row>
    <row r="37" spans="1:4" x14ac:dyDescent="0.2">
      <c r="A37" s="411" t="s">
        <v>99</v>
      </c>
      <c r="B37" s="484">
        <f>+B35/B34</f>
        <v>0.66149878765214343</v>
      </c>
      <c r="C37" s="484">
        <f>+C35/C34</f>
        <v>0.67970370009776737</v>
      </c>
      <c r="D37" s="484">
        <f t="shared" ref="D37" si="2">+D35/D34</f>
        <v>0.54796266976084274</v>
      </c>
    </row>
    <row r="38" spans="1:4" x14ac:dyDescent="0.2">
      <c r="B38" s="484"/>
      <c r="C38" s="484"/>
      <c r="D38" s="484"/>
    </row>
    <row r="39" spans="1:4" x14ac:dyDescent="0.2">
      <c r="B39" s="416">
        <f>+B37-B36</f>
        <v>0.66149878765214343</v>
      </c>
      <c r="C39" s="416">
        <f>+C37-C36</f>
        <v>0.67970370009776737</v>
      </c>
      <c r="D39" s="416">
        <f>+D37-D36</f>
        <v>0.54796266976084274</v>
      </c>
    </row>
    <row r="41" spans="1:4" x14ac:dyDescent="0.2">
      <c r="B41" s="417"/>
      <c r="C41" s="417"/>
      <c r="D41" s="417"/>
    </row>
    <row r="45" spans="1:4" x14ac:dyDescent="0.2">
      <c r="B45" s="417"/>
      <c r="C45" s="417"/>
      <c r="D45" s="417"/>
    </row>
    <row r="52" spans="1:4" ht="30.75" x14ac:dyDescent="0.2">
      <c r="A52" s="410" t="s">
        <v>137</v>
      </c>
    </row>
    <row r="54" spans="1:4" ht="42.75" x14ac:dyDescent="0.2">
      <c r="A54" s="418" t="s">
        <v>126</v>
      </c>
      <c r="B54" s="419" t="s">
        <v>7</v>
      </c>
      <c r="C54" s="419" t="s">
        <v>101</v>
      </c>
    </row>
    <row r="55" spans="1:4" ht="24" x14ac:dyDescent="0.2">
      <c r="A55" s="208">
        <v>1811812837.2</v>
      </c>
      <c r="B55" s="208">
        <v>541537147.67000008</v>
      </c>
      <c r="C55" s="420">
        <f>+A55-B55</f>
        <v>1270275689.53</v>
      </c>
    </row>
    <row r="56" spans="1:4" x14ac:dyDescent="0.2">
      <c r="A56" s="421"/>
      <c r="B56" s="422">
        <f>+B55/A55</f>
        <v>0.29889243334145865</v>
      </c>
      <c r="C56" s="422">
        <f>+C55/A55</f>
        <v>0.70110756665854135</v>
      </c>
    </row>
    <row r="58" spans="1:4" x14ac:dyDescent="0.2">
      <c r="D58" s="423"/>
    </row>
    <row r="70" spans="1:4" ht="30.75" x14ac:dyDescent="0.2">
      <c r="A70" s="410" t="s">
        <v>134</v>
      </c>
    </row>
    <row r="71" spans="1:4" x14ac:dyDescent="0.2">
      <c r="A71" s="411"/>
      <c r="B71" s="411" t="s">
        <v>9</v>
      </c>
      <c r="C71" s="411" t="s">
        <v>37</v>
      </c>
      <c r="D71" s="411" t="s">
        <v>43</v>
      </c>
    </row>
    <row r="72" spans="1:4" x14ac:dyDescent="0.2">
      <c r="A72" s="411" t="s">
        <v>14</v>
      </c>
      <c r="B72" s="398">
        <v>3363395507.7899995</v>
      </c>
      <c r="C72" s="398">
        <v>2807293974.3599997</v>
      </c>
      <c r="D72" s="398">
        <v>556101533.42999995</v>
      </c>
    </row>
    <row r="73" spans="1:4" x14ac:dyDescent="0.2">
      <c r="A73" s="424" t="s">
        <v>7</v>
      </c>
      <c r="B73" s="398">
        <v>3186197791.3199997</v>
      </c>
      <c r="C73" s="398">
        <v>2635159524.1199999</v>
      </c>
      <c r="D73" s="398">
        <v>551038267.20000005</v>
      </c>
    </row>
    <row r="74" spans="1:4" x14ac:dyDescent="0.2">
      <c r="A74" s="425" t="s">
        <v>50</v>
      </c>
      <c r="B74" s="398">
        <v>3205317264.5099998</v>
      </c>
      <c r="C74" s="398">
        <v>2654215248.9899998</v>
      </c>
      <c r="D74" s="398">
        <v>551102015.51999998</v>
      </c>
    </row>
    <row r="75" spans="1:4" x14ac:dyDescent="0.2">
      <c r="A75" s="426" t="s">
        <v>102</v>
      </c>
      <c r="B75" s="427">
        <f>+B73/B72</f>
        <v>0.94731582531415348</v>
      </c>
      <c r="C75" s="427">
        <f>+C73/C72</f>
        <v>0.9386831404861179</v>
      </c>
      <c r="D75" s="427">
        <f>+D73/D72</f>
        <v>0.99089506874981992</v>
      </c>
    </row>
    <row r="76" spans="1:4" x14ac:dyDescent="0.2">
      <c r="A76" s="428" t="s">
        <v>103</v>
      </c>
      <c r="B76" s="429">
        <f>+B74/B72</f>
        <v>0.95300040006776698</v>
      </c>
      <c r="C76" s="429">
        <f>+C74/C72</f>
        <v>0.94547107400645547</v>
      </c>
      <c r="D76" s="429">
        <f>+D74/D72</f>
        <v>0.99100970306777747</v>
      </c>
    </row>
    <row r="82" spans="1:4" x14ac:dyDescent="0.2">
      <c r="B82" s="398"/>
      <c r="C82" s="398"/>
      <c r="D82" s="398"/>
    </row>
    <row r="88" spans="1:4" ht="30.75" x14ac:dyDescent="0.2">
      <c r="A88" s="410" t="s">
        <v>134</v>
      </c>
    </row>
    <row r="90" spans="1:4" ht="42.75" x14ac:dyDescent="0.2">
      <c r="A90" s="418" t="s">
        <v>126</v>
      </c>
      <c r="B90" s="419" t="s">
        <v>8</v>
      </c>
      <c r="C90" s="419" t="s">
        <v>101</v>
      </c>
    </row>
    <row r="91" spans="1:4" ht="24" x14ac:dyDescent="0.2">
      <c r="A91" s="208">
        <v>1811812837.2</v>
      </c>
      <c r="B91" s="430">
        <v>1583326367.22</v>
      </c>
      <c r="C91" s="420">
        <f>+A91-B91</f>
        <v>228486469.98000002</v>
      </c>
    </row>
    <row r="92" spans="1:4" x14ac:dyDescent="0.2">
      <c r="A92" s="421"/>
      <c r="B92" s="422">
        <f>+B91/A91</f>
        <v>0.87389068821639104</v>
      </c>
      <c r="C92" s="422">
        <f>+C91/A91</f>
        <v>0.12610931178360901</v>
      </c>
    </row>
    <row r="109" spans="1:2" x14ac:dyDescent="0.2">
      <c r="B109" t="s">
        <v>9</v>
      </c>
    </row>
    <row r="110" spans="1:2" x14ac:dyDescent="0.2">
      <c r="A110" t="s">
        <v>14</v>
      </c>
      <c r="B110" s="431">
        <v>27036.42093041</v>
      </c>
    </row>
    <row r="111" spans="1:2" x14ac:dyDescent="0.2">
      <c r="A111" s="432" t="s">
        <v>7</v>
      </c>
      <c r="B111" s="431">
        <v>24792.705520119998</v>
      </c>
    </row>
    <row r="112" spans="1:2" x14ac:dyDescent="0.2">
      <c r="A112" t="s">
        <v>104</v>
      </c>
      <c r="B112" s="416">
        <f>+B111/B110</f>
        <v>0.91701137454305881</v>
      </c>
    </row>
    <row r="113" spans="1:2" x14ac:dyDescent="0.2">
      <c r="A113" t="s">
        <v>61</v>
      </c>
      <c r="B113" s="416">
        <v>1</v>
      </c>
    </row>
    <row r="115" spans="1:2" x14ac:dyDescent="0.2">
      <c r="B115" s="416">
        <f>+B112-B113</f>
        <v>-8.298862545694119E-2</v>
      </c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2:H115"/>
  <sheetViews>
    <sheetView zoomScale="85" zoomScaleNormal="85" workbookViewId="0">
      <selection activeCell="C64" sqref="C64"/>
    </sheetView>
  </sheetViews>
  <sheetFormatPr defaultRowHeight="14.25" x14ac:dyDescent="0.2"/>
  <cols>
    <col min="1" max="1" width="31.75" customWidth="1"/>
    <col min="2" max="2" width="21.625" bestFit="1" customWidth="1"/>
    <col min="3" max="3" width="18.125" bestFit="1" customWidth="1"/>
    <col min="4" max="4" width="16.5" bestFit="1" customWidth="1"/>
    <col min="5" max="5" width="11.625" bestFit="1" customWidth="1"/>
    <col min="6" max="8" width="12.375" style="398" bestFit="1" customWidth="1"/>
  </cols>
  <sheetData>
    <row r="2" spans="1:5" ht="30.75" x14ac:dyDescent="0.2">
      <c r="A2" s="397" t="s">
        <v>114</v>
      </c>
    </row>
    <row r="4" spans="1:5" x14ac:dyDescent="0.2">
      <c r="A4" s="399"/>
      <c r="B4" s="400" t="s">
        <v>9</v>
      </c>
      <c r="C4" s="400" t="s">
        <v>10</v>
      </c>
      <c r="D4" s="400" t="s">
        <v>11</v>
      </c>
    </row>
    <row r="5" spans="1:5" ht="24" x14ac:dyDescent="0.2">
      <c r="A5" s="400" t="s">
        <v>14</v>
      </c>
      <c r="B5" s="401">
        <f>+C5+D5</f>
        <v>146474.50233193001</v>
      </c>
      <c r="C5" s="476">
        <v>124732.73570148001</v>
      </c>
      <c r="D5" s="476">
        <v>21741.766630450002</v>
      </c>
    </row>
    <row r="6" spans="1:5" ht="24" x14ac:dyDescent="0.55000000000000004">
      <c r="A6" s="400" t="s">
        <v>7</v>
      </c>
      <c r="B6" s="401">
        <f>+C6+D6</f>
        <v>55601.576214399996</v>
      </c>
      <c r="C6" s="496">
        <v>54832.08056445</v>
      </c>
      <c r="D6" s="496">
        <v>769.49564995000003</v>
      </c>
      <c r="E6" s="402"/>
    </row>
    <row r="7" spans="1:5" x14ac:dyDescent="0.2">
      <c r="A7" s="400" t="s">
        <v>61</v>
      </c>
      <c r="B7" s="403"/>
      <c r="C7" s="404"/>
      <c r="D7" s="404"/>
    </row>
    <row r="8" spans="1:5" x14ac:dyDescent="0.2">
      <c r="A8" s="399" t="s">
        <v>96</v>
      </c>
      <c r="B8" s="497">
        <f>+B6/B5</f>
        <v>0.37959901094867482</v>
      </c>
      <c r="C8" s="497">
        <f>+C6/C5</f>
        <v>0.43959655222890615</v>
      </c>
      <c r="D8" s="497">
        <f>+D6/D5</f>
        <v>3.5392508025189548E-2</v>
      </c>
    </row>
    <row r="9" spans="1:5" x14ac:dyDescent="0.2">
      <c r="A9" s="405"/>
      <c r="B9" s="406"/>
      <c r="C9" s="406"/>
      <c r="D9" s="406"/>
    </row>
    <row r="10" spans="1:5" x14ac:dyDescent="0.2">
      <c r="A10" s="405"/>
      <c r="B10" s="407">
        <f>+B8-B7</f>
        <v>0.37959901094867482</v>
      </c>
      <c r="C10" s="407">
        <f>+C8-C7</f>
        <v>0.43959655222890615</v>
      </c>
      <c r="D10" s="407">
        <f>+D8-D7</f>
        <v>3.5392508025189548E-2</v>
      </c>
    </row>
    <row r="11" spans="1:5" x14ac:dyDescent="0.2">
      <c r="A11" s="405"/>
      <c r="B11" s="407"/>
      <c r="C11" s="407"/>
      <c r="D11" s="407"/>
    </row>
    <row r="12" spans="1:5" x14ac:dyDescent="0.2">
      <c r="A12" s="400"/>
      <c r="B12" s="400" t="s">
        <v>9</v>
      </c>
      <c r="C12" s="400" t="s">
        <v>10</v>
      </c>
      <c r="D12" s="400" t="s">
        <v>11</v>
      </c>
    </row>
    <row r="13" spans="1:5" ht="24" x14ac:dyDescent="0.2">
      <c r="A13" s="400" t="s">
        <v>14</v>
      </c>
      <c r="B13" s="401">
        <f>+C13+D13</f>
        <v>146474.50233193001</v>
      </c>
      <c r="C13" s="476">
        <v>124732.73570148001</v>
      </c>
      <c r="D13" s="476">
        <v>21741.766630450002</v>
      </c>
    </row>
    <row r="14" spans="1:5" x14ac:dyDescent="0.2">
      <c r="A14" s="400" t="s">
        <v>8</v>
      </c>
      <c r="B14" s="483">
        <f>+C14+D14</f>
        <v>57530.62178822</v>
      </c>
      <c r="C14" s="498">
        <v>55067.80948674</v>
      </c>
      <c r="D14" s="498">
        <v>2462.8123014799999</v>
      </c>
    </row>
    <row r="15" spans="1:5" x14ac:dyDescent="0.2">
      <c r="A15" s="400" t="s">
        <v>61</v>
      </c>
      <c r="B15" s="485"/>
      <c r="C15" s="485"/>
      <c r="D15" s="485"/>
    </row>
    <row r="16" spans="1:5" x14ac:dyDescent="0.2">
      <c r="A16" s="399" t="s">
        <v>97</v>
      </c>
      <c r="B16" s="497">
        <f>+B14/B13</f>
        <v>0.39276884967902626</v>
      </c>
      <c r="C16" s="497">
        <f>+C14/C13</f>
        <v>0.44148642437004287</v>
      </c>
      <c r="D16" s="497">
        <f>+D14/D13</f>
        <v>0.11327562949878953</v>
      </c>
    </row>
    <row r="17" spans="1:8" x14ac:dyDescent="0.2">
      <c r="B17" s="408"/>
      <c r="C17" s="408"/>
      <c r="D17" s="408"/>
    </row>
    <row r="18" spans="1:8" x14ac:dyDescent="0.2">
      <c r="B18" s="409">
        <f>+B16-B15</f>
        <v>0.39276884967902626</v>
      </c>
      <c r="C18" s="409">
        <f>+C16-C15</f>
        <v>0.44148642437004287</v>
      </c>
      <c r="D18" s="409">
        <f>+D16-D15</f>
        <v>0.11327562949878953</v>
      </c>
    </row>
    <row r="19" spans="1:8" x14ac:dyDescent="0.2">
      <c r="B19" s="409"/>
      <c r="C19" s="409"/>
      <c r="D19" s="409"/>
    </row>
    <row r="20" spans="1:8" ht="30.75" x14ac:dyDescent="0.2">
      <c r="A20" s="410" t="s">
        <v>118</v>
      </c>
    </row>
    <row r="21" spans="1:8" x14ac:dyDescent="0.2">
      <c r="A21" s="411"/>
      <c r="B21" s="411" t="s">
        <v>9</v>
      </c>
      <c r="C21" s="411" t="s">
        <v>10</v>
      </c>
      <c r="D21" s="411" t="s">
        <v>11</v>
      </c>
    </row>
    <row r="22" spans="1:8" x14ac:dyDescent="0.2">
      <c r="A22" s="411" t="s">
        <v>14</v>
      </c>
      <c r="B22" s="412">
        <f>+C22+D22</f>
        <v>9266326867.4200001</v>
      </c>
      <c r="C22" s="87">
        <v>7920413789.2200003</v>
      </c>
      <c r="D22" s="87">
        <v>1345913078.2</v>
      </c>
      <c r="F22" s="77"/>
      <c r="G22" s="87"/>
      <c r="H22" s="87"/>
    </row>
    <row r="23" spans="1:8" x14ac:dyDescent="0.2">
      <c r="A23" s="413" t="s">
        <v>7</v>
      </c>
      <c r="B23" s="80">
        <f>+C23+D23</f>
        <v>5411104711.8800001</v>
      </c>
      <c r="C23" s="90">
        <v>5237305424.5500002</v>
      </c>
      <c r="D23" s="90">
        <v>173799287.33000001</v>
      </c>
    </row>
    <row r="24" spans="1:8" x14ac:dyDescent="0.2">
      <c r="A24" s="411" t="s">
        <v>61</v>
      </c>
      <c r="B24" s="414"/>
      <c r="C24" s="415"/>
      <c r="D24" s="415"/>
    </row>
    <row r="25" spans="1:8" x14ac:dyDescent="0.2">
      <c r="A25" s="411" t="s">
        <v>98</v>
      </c>
      <c r="B25" s="484">
        <f>+B23/B22</f>
        <v>0.58395357613653875</v>
      </c>
      <c r="C25" s="484">
        <f t="shared" ref="C25:D25" si="0">+C23/C22</f>
        <v>0.66124139015037098</v>
      </c>
      <c r="D25" s="484">
        <f t="shared" si="0"/>
        <v>0.12913113792046368</v>
      </c>
    </row>
    <row r="26" spans="1:8" x14ac:dyDescent="0.2">
      <c r="B26" s="408"/>
      <c r="C26" s="408"/>
      <c r="D26" s="408"/>
    </row>
    <row r="27" spans="1:8" x14ac:dyDescent="0.2">
      <c r="B27" s="409">
        <f>+B24-B25</f>
        <v>-0.58395357613653875</v>
      </c>
      <c r="C27" s="409">
        <f t="shared" ref="C27:D27" si="1">+C24-C25</f>
        <v>-0.66124139015037098</v>
      </c>
      <c r="D27" s="409">
        <f t="shared" si="1"/>
        <v>-0.12913113792046368</v>
      </c>
    </row>
    <row r="33" spans="1:4" x14ac:dyDescent="0.2">
      <c r="A33" s="411"/>
      <c r="B33" s="411" t="s">
        <v>9</v>
      </c>
      <c r="C33" s="411" t="s">
        <v>10</v>
      </c>
      <c r="D33" s="411" t="s">
        <v>11</v>
      </c>
    </row>
    <row r="34" spans="1:4" x14ac:dyDescent="0.2">
      <c r="A34" s="411" t="s">
        <v>14</v>
      </c>
      <c r="B34" s="77">
        <f>+C34+D34</f>
        <v>9266326867.4200001</v>
      </c>
      <c r="C34" s="87">
        <v>7920413789.2200003</v>
      </c>
      <c r="D34" s="87">
        <v>1345913078.2</v>
      </c>
    </row>
    <row r="35" spans="1:4" x14ac:dyDescent="0.2">
      <c r="A35" s="413" t="s">
        <v>50</v>
      </c>
      <c r="B35" s="82">
        <f>+C35+D35</f>
        <v>5490648145.6400003</v>
      </c>
      <c r="C35" s="92">
        <v>5258946662.0600004</v>
      </c>
      <c r="D35" s="92">
        <v>231701483.58000001</v>
      </c>
    </row>
    <row r="36" spans="1:4" x14ac:dyDescent="0.2">
      <c r="A36" s="411" t="s">
        <v>61</v>
      </c>
      <c r="B36" s="414"/>
      <c r="C36" s="414"/>
      <c r="D36" s="414"/>
    </row>
    <row r="37" spans="1:4" x14ac:dyDescent="0.2">
      <c r="A37" s="411" t="s">
        <v>99</v>
      </c>
      <c r="B37" s="484">
        <f>+B35/B34</f>
        <v>0.59253771469522398</v>
      </c>
      <c r="C37" s="484">
        <f>+C35/C34</f>
        <v>0.66397372687998157</v>
      </c>
      <c r="D37" s="484">
        <f t="shared" ref="D37" si="2">+D35/D34</f>
        <v>0.17215189252033528</v>
      </c>
    </row>
    <row r="38" spans="1:4" x14ac:dyDescent="0.2">
      <c r="B38" s="484"/>
      <c r="C38" s="484"/>
      <c r="D38" s="484"/>
    </row>
    <row r="39" spans="1:4" x14ac:dyDescent="0.2">
      <c r="B39" s="416">
        <f>+B37-B36</f>
        <v>0.59253771469522398</v>
      </c>
      <c r="C39" s="416">
        <f>+C37-C36</f>
        <v>0.66397372687998157</v>
      </c>
      <c r="D39" s="416">
        <f>+D37-D36</f>
        <v>0.17215189252033528</v>
      </c>
    </row>
    <row r="41" spans="1:4" x14ac:dyDescent="0.2">
      <c r="B41" s="417"/>
      <c r="C41" s="417"/>
      <c r="D41" s="417"/>
    </row>
    <row r="45" spans="1:4" x14ac:dyDescent="0.2">
      <c r="B45" s="417"/>
      <c r="C45" s="417"/>
      <c r="D45" s="417"/>
    </row>
    <row r="52" spans="1:4" ht="30.75" x14ac:dyDescent="0.2">
      <c r="A52" s="410" t="s">
        <v>119</v>
      </c>
    </row>
    <row r="54" spans="1:4" ht="42.75" x14ac:dyDescent="0.2">
      <c r="A54" s="418" t="s">
        <v>126</v>
      </c>
      <c r="B54" s="419" t="s">
        <v>7</v>
      </c>
      <c r="C54" s="419" t="s">
        <v>101</v>
      </c>
    </row>
    <row r="55" spans="1:4" ht="24" x14ac:dyDescent="0.2">
      <c r="A55" s="208">
        <v>1811581749.5600002</v>
      </c>
      <c r="B55" s="208">
        <v>154069141.69</v>
      </c>
      <c r="C55" s="420">
        <v>1657512607.8699999</v>
      </c>
    </row>
    <row r="56" spans="1:4" x14ac:dyDescent="0.2">
      <c r="A56" s="421"/>
      <c r="B56" s="422">
        <f>+B55/A55</f>
        <v>8.5046750844901459E-2</v>
      </c>
      <c r="C56" s="422">
        <f>+C55/A55</f>
        <v>0.91495324915509835</v>
      </c>
    </row>
    <row r="58" spans="1:4" x14ac:dyDescent="0.2">
      <c r="D58" s="423"/>
    </row>
    <row r="70" spans="1:4" ht="30.75" x14ac:dyDescent="0.2">
      <c r="A70" s="410" t="s">
        <v>119</v>
      </c>
    </row>
    <row r="71" spans="1:4" x14ac:dyDescent="0.2">
      <c r="A71" s="411"/>
      <c r="B71" s="411" t="s">
        <v>9</v>
      </c>
      <c r="C71" s="411" t="s">
        <v>37</v>
      </c>
      <c r="D71" s="411" t="s">
        <v>43</v>
      </c>
    </row>
    <row r="72" spans="1:4" x14ac:dyDescent="0.2">
      <c r="A72" s="411" t="s">
        <v>14</v>
      </c>
      <c r="B72" s="398">
        <v>3363395507.7899995</v>
      </c>
      <c r="C72" s="398">
        <v>2807293974.3599997</v>
      </c>
      <c r="D72" s="398">
        <v>556101533.42999995</v>
      </c>
    </row>
    <row r="73" spans="1:4" x14ac:dyDescent="0.2">
      <c r="A73" s="424" t="s">
        <v>7</v>
      </c>
      <c r="B73" s="398">
        <v>3186197791.3199997</v>
      </c>
      <c r="C73" s="398">
        <v>2635159524.1199999</v>
      </c>
      <c r="D73" s="398">
        <v>551038267.20000005</v>
      </c>
    </row>
    <row r="74" spans="1:4" x14ac:dyDescent="0.2">
      <c r="A74" s="425" t="s">
        <v>50</v>
      </c>
      <c r="B74" s="398">
        <v>3205317264.5099998</v>
      </c>
      <c r="C74" s="398">
        <v>2654215248.9899998</v>
      </c>
      <c r="D74" s="398">
        <v>551102015.51999998</v>
      </c>
    </row>
    <row r="75" spans="1:4" x14ac:dyDescent="0.2">
      <c r="A75" s="426" t="s">
        <v>102</v>
      </c>
      <c r="B75" s="427">
        <f>+B73/B72</f>
        <v>0.94731582531415348</v>
      </c>
      <c r="C75" s="427">
        <f>+C73/C72</f>
        <v>0.9386831404861179</v>
      </c>
      <c r="D75" s="427">
        <f>+D73/D72</f>
        <v>0.99089506874981992</v>
      </c>
    </row>
    <row r="76" spans="1:4" x14ac:dyDescent="0.2">
      <c r="A76" s="428" t="s">
        <v>103</v>
      </c>
      <c r="B76" s="429">
        <f>+B74/B72</f>
        <v>0.95300040006776698</v>
      </c>
      <c r="C76" s="429">
        <f>+C74/C72</f>
        <v>0.94547107400645547</v>
      </c>
      <c r="D76" s="429">
        <f>+D74/D72</f>
        <v>0.99100970306777747</v>
      </c>
    </row>
    <row r="82" spans="1:4" x14ac:dyDescent="0.2">
      <c r="B82" s="398"/>
      <c r="C82" s="398"/>
      <c r="D82" s="398"/>
    </row>
    <row r="88" spans="1:4" ht="30.75" x14ac:dyDescent="0.2">
      <c r="A88" s="410" t="s">
        <v>119</v>
      </c>
    </row>
    <row r="90" spans="1:4" ht="42.75" x14ac:dyDescent="0.2">
      <c r="A90" s="418" t="s">
        <v>126</v>
      </c>
      <c r="B90" s="419" t="s">
        <v>8</v>
      </c>
      <c r="C90" s="419" t="s">
        <v>101</v>
      </c>
    </row>
    <row r="91" spans="1:4" ht="24" x14ac:dyDescent="0.2">
      <c r="A91" s="208">
        <v>1811581749.5600002</v>
      </c>
      <c r="B91" s="430">
        <v>1513494184.6100001</v>
      </c>
      <c r="C91" s="420">
        <f>+A91-B91</f>
        <v>298087564.95000005</v>
      </c>
    </row>
    <row r="92" spans="1:4" x14ac:dyDescent="0.2">
      <c r="A92" s="421"/>
      <c r="B92" s="422">
        <f>+B91/A91</f>
        <v>0.83545453302209516</v>
      </c>
      <c r="C92" s="422">
        <f>+C91/A91</f>
        <v>0.16454546697790481</v>
      </c>
    </row>
    <row r="109" spans="1:2" x14ac:dyDescent="0.2">
      <c r="B109" t="s">
        <v>9</v>
      </c>
    </row>
    <row r="110" spans="1:2" x14ac:dyDescent="0.2">
      <c r="A110" t="s">
        <v>14</v>
      </c>
      <c r="B110" s="431">
        <v>27036.42093041</v>
      </c>
    </row>
    <row r="111" spans="1:2" x14ac:dyDescent="0.2">
      <c r="A111" s="432" t="s">
        <v>7</v>
      </c>
      <c r="B111" s="431">
        <v>24792.705520119998</v>
      </c>
    </row>
    <row r="112" spans="1:2" x14ac:dyDescent="0.2">
      <c r="A112" t="s">
        <v>104</v>
      </c>
      <c r="B112" s="416">
        <f>+B111/B110</f>
        <v>0.91701137454305881</v>
      </c>
    </row>
    <row r="113" spans="1:2" x14ac:dyDescent="0.2">
      <c r="A113" t="s">
        <v>61</v>
      </c>
      <c r="B113" s="416">
        <v>1</v>
      </c>
    </row>
    <row r="115" spans="1:2" x14ac:dyDescent="0.2">
      <c r="B115" s="416">
        <f>+B112-B113</f>
        <v>-8.298862545694119E-2</v>
      </c>
    </row>
  </sheetData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2:H115"/>
  <sheetViews>
    <sheetView topLeftCell="A54" zoomScale="85" zoomScaleNormal="85" workbookViewId="0">
      <selection activeCell="C92" sqref="C92"/>
    </sheetView>
  </sheetViews>
  <sheetFormatPr defaultRowHeight="14.25" x14ac:dyDescent="0.2"/>
  <cols>
    <col min="1" max="1" width="31.75" customWidth="1"/>
    <col min="2" max="2" width="21.625" bestFit="1" customWidth="1"/>
    <col min="3" max="3" width="18.125" bestFit="1" customWidth="1"/>
    <col min="4" max="4" width="16.5" bestFit="1" customWidth="1"/>
    <col min="5" max="5" width="11.625" bestFit="1" customWidth="1"/>
    <col min="6" max="8" width="12.375" style="398" bestFit="1" customWidth="1"/>
  </cols>
  <sheetData>
    <row r="2" spans="1:5" ht="30.75" x14ac:dyDescent="0.2">
      <c r="A2" s="397" t="s">
        <v>132</v>
      </c>
    </row>
    <row r="4" spans="1:5" x14ac:dyDescent="0.2">
      <c r="A4" s="399"/>
      <c r="B4" s="400" t="s">
        <v>9</v>
      </c>
      <c r="C4" s="400" t="s">
        <v>10</v>
      </c>
      <c r="D4" s="400" t="s">
        <v>11</v>
      </c>
    </row>
    <row r="5" spans="1:5" ht="24" x14ac:dyDescent="0.2">
      <c r="A5" s="400" t="s">
        <v>14</v>
      </c>
      <c r="B5" s="401">
        <f>+C5+D5</f>
        <v>177244.75460532002</v>
      </c>
      <c r="C5" s="476">
        <v>152692.45698320001</v>
      </c>
      <c r="D5" s="476">
        <v>24552.297622120001</v>
      </c>
    </row>
    <row r="6" spans="1:5" ht="24" x14ac:dyDescent="0.55000000000000004">
      <c r="A6" s="400" t="s">
        <v>7</v>
      </c>
      <c r="B6" s="401">
        <f>+C6+D6</f>
        <v>88246.82750544</v>
      </c>
      <c r="C6" s="499">
        <v>83733.013990699998</v>
      </c>
      <c r="D6" s="499">
        <v>4513.8135147399998</v>
      </c>
      <c r="E6" s="402"/>
    </row>
    <row r="7" spans="1:5" x14ac:dyDescent="0.2">
      <c r="A7" s="400" t="s">
        <v>61</v>
      </c>
      <c r="B7" s="403"/>
      <c r="C7" s="404"/>
      <c r="D7" s="404"/>
    </row>
    <row r="8" spans="1:5" x14ac:dyDescent="0.2">
      <c r="A8" s="399" t="s">
        <v>96</v>
      </c>
      <c r="B8" s="497">
        <f>+B6/B5</f>
        <v>0.49788117962612621</v>
      </c>
      <c r="C8" s="497">
        <f>+C6/C5</f>
        <v>0.54837688544046892</v>
      </c>
      <c r="D8" s="497">
        <f>+D6/D5</f>
        <v>0.1838448516799239</v>
      </c>
    </row>
    <row r="9" spans="1:5" x14ac:dyDescent="0.2">
      <c r="A9" s="405"/>
      <c r="B9" s="406"/>
      <c r="C9" s="406"/>
      <c r="D9" s="406"/>
    </row>
    <row r="10" spans="1:5" x14ac:dyDescent="0.2">
      <c r="A10" s="405"/>
      <c r="B10" s="407">
        <f>+B8-B7</f>
        <v>0.49788117962612621</v>
      </c>
      <c r="C10" s="407">
        <f>+C8-C7</f>
        <v>0.54837688544046892</v>
      </c>
      <c r="D10" s="407">
        <f>+D8-D7</f>
        <v>0.1838448516799239</v>
      </c>
    </row>
    <row r="11" spans="1:5" x14ac:dyDescent="0.2">
      <c r="A11" s="405"/>
      <c r="B11" s="407"/>
      <c r="C11" s="407"/>
      <c r="D11" s="407"/>
    </row>
    <row r="12" spans="1:5" x14ac:dyDescent="0.2">
      <c r="A12" s="400"/>
      <c r="B12" s="400" t="s">
        <v>9</v>
      </c>
      <c r="C12" s="400" t="s">
        <v>10</v>
      </c>
      <c r="D12" s="400" t="s">
        <v>11</v>
      </c>
    </row>
    <row r="13" spans="1:5" ht="24" x14ac:dyDescent="0.2">
      <c r="A13" s="400" t="s">
        <v>14</v>
      </c>
      <c r="B13" s="401">
        <f>+C13+D13</f>
        <v>177244.75460532002</v>
      </c>
      <c r="C13" s="476">
        <v>152692.45698320001</v>
      </c>
      <c r="D13" s="476">
        <v>24552.297622120001</v>
      </c>
    </row>
    <row r="14" spans="1:5" ht="24" x14ac:dyDescent="0.2">
      <c r="A14" s="400" t="s">
        <v>8</v>
      </c>
      <c r="B14" s="483">
        <f>+C14+D14</f>
        <v>93726.743985819994</v>
      </c>
      <c r="C14" s="500">
        <v>84544.745171279996</v>
      </c>
      <c r="D14" s="500">
        <v>9181.9988145400002</v>
      </c>
    </row>
    <row r="15" spans="1:5" x14ac:dyDescent="0.2">
      <c r="A15" s="400" t="s">
        <v>61</v>
      </c>
      <c r="B15" s="485"/>
      <c r="C15" s="485"/>
      <c r="D15" s="485"/>
    </row>
    <row r="16" spans="1:5" x14ac:dyDescent="0.2">
      <c r="A16" s="399" t="s">
        <v>97</v>
      </c>
      <c r="B16" s="497">
        <f>+B14/B13</f>
        <v>0.52879840757220797</v>
      </c>
      <c r="C16" s="497">
        <f>+C14/C13</f>
        <v>0.55369300384354958</v>
      </c>
      <c r="D16" s="497">
        <f>+D14/D13</f>
        <v>0.37397717133681307</v>
      </c>
    </row>
    <row r="17" spans="1:8" x14ac:dyDescent="0.2">
      <c r="B17" s="408"/>
      <c r="C17" s="408"/>
      <c r="D17" s="408"/>
    </row>
    <row r="18" spans="1:8" x14ac:dyDescent="0.2">
      <c r="B18" s="409">
        <f>+B16-B15</f>
        <v>0.52879840757220797</v>
      </c>
      <c r="C18" s="409">
        <f>+C16-C15</f>
        <v>0.55369300384354958</v>
      </c>
      <c r="D18" s="409">
        <f>+D16-D15</f>
        <v>0.37397717133681307</v>
      </c>
    </row>
    <row r="19" spans="1:8" x14ac:dyDescent="0.2">
      <c r="B19" s="409"/>
      <c r="C19" s="409"/>
      <c r="D19" s="409"/>
    </row>
    <row r="20" spans="1:8" ht="30.75" x14ac:dyDescent="0.2">
      <c r="A20" s="410" t="s">
        <v>133</v>
      </c>
    </row>
    <row r="21" spans="1:8" x14ac:dyDescent="0.2">
      <c r="A21" s="411"/>
      <c r="B21" s="411" t="s">
        <v>9</v>
      </c>
      <c r="C21" s="411" t="s">
        <v>10</v>
      </c>
      <c r="D21" s="411" t="s">
        <v>11</v>
      </c>
    </row>
    <row r="22" spans="1:8" x14ac:dyDescent="0.2">
      <c r="A22" s="411" t="s">
        <v>14</v>
      </c>
      <c r="B22" s="412">
        <f>+C22+D22</f>
        <v>10700527358.34</v>
      </c>
      <c r="C22" s="87">
        <v>9196229177.4200001</v>
      </c>
      <c r="D22" s="87">
        <v>1504298180.9200001</v>
      </c>
      <c r="F22" s="77"/>
      <c r="G22" s="87"/>
      <c r="H22" s="87"/>
    </row>
    <row r="23" spans="1:8" x14ac:dyDescent="0.2">
      <c r="A23" s="413" t="s">
        <v>7</v>
      </c>
      <c r="B23" s="80">
        <f>+C23+D23</f>
        <v>6754730640.8000002</v>
      </c>
      <c r="C23" s="90">
        <v>6317235388.8100004</v>
      </c>
      <c r="D23" s="90">
        <v>437495251.99000001</v>
      </c>
    </row>
    <row r="24" spans="1:8" x14ac:dyDescent="0.2">
      <c r="A24" s="411" t="s">
        <v>61</v>
      </c>
      <c r="B24" s="414"/>
      <c r="C24" s="415"/>
      <c r="D24" s="415"/>
    </row>
    <row r="25" spans="1:8" x14ac:dyDescent="0.2">
      <c r="A25" s="411" t="s">
        <v>98</v>
      </c>
      <c r="B25" s="484">
        <f>+B23/B22</f>
        <v>0.63125212567540956</v>
      </c>
      <c r="C25" s="484">
        <f t="shared" ref="C25:D25" si="0">+C23/C22</f>
        <v>0.68693757701483238</v>
      </c>
      <c r="D25" s="484">
        <f t="shared" si="0"/>
        <v>0.29083014095146764</v>
      </c>
    </row>
    <row r="26" spans="1:8" x14ac:dyDescent="0.2">
      <c r="B26" s="408"/>
      <c r="C26" s="408"/>
      <c r="D26" s="408"/>
    </row>
    <row r="27" spans="1:8" x14ac:dyDescent="0.2">
      <c r="B27" s="409">
        <f>+B24-B25</f>
        <v>-0.63125212567540956</v>
      </c>
      <c r="C27" s="409">
        <f t="shared" ref="C27:D27" si="1">+C24-C25</f>
        <v>-0.68693757701483238</v>
      </c>
      <c r="D27" s="409">
        <f t="shared" si="1"/>
        <v>-0.29083014095146764</v>
      </c>
    </row>
    <row r="33" spans="1:4" x14ac:dyDescent="0.2">
      <c r="A33" s="411"/>
      <c r="B33" s="411" t="s">
        <v>9</v>
      </c>
      <c r="C33" s="411" t="s">
        <v>10</v>
      </c>
      <c r="D33" s="411" t="s">
        <v>11</v>
      </c>
    </row>
    <row r="34" spans="1:4" x14ac:dyDescent="0.2">
      <c r="A34" s="411" t="s">
        <v>14</v>
      </c>
      <c r="B34" s="77">
        <f>+C34+D34</f>
        <v>10700527358.34</v>
      </c>
      <c r="C34" s="87">
        <v>9196229177.4200001</v>
      </c>
      <c r="D34" s="87">
        <v>1504298180.9200001</v>
      </c>
    </row>
    <row r="35" spans="1:4" x14ac:dyDescent="0.2">
      <c r="A35" s="413" t="s">
        <v>50</v>
      </c>
      <c r="B35" s="82">
        <f>+C35+D35</f>
        <v>7146744050.96</v>
      </c>
      <c r="C35" s="92">
        <v>6348295612.5100002</v>
      </c>
      <c r="D35" s="92">
        <v>798448438.45000005</v>
      </c>
    </row>
    <row r="36" spans="1:4" x14ac:dyDescent="0.2">
      <c r="A36" s="411" t="s">
        <v>61</v>
      </c>
      <c r="B36" s="414"/>
      <c r="C36" s="414"/>
      <c r="D36" s="414"/>
    </row>
    <row r="37" spans="1:4" x14ac:dyDescent="0.2">
      <c r="A37" s="411" t="s">
        <v>99</v>
      </c>
      <c r="B37" s="484">
        <f>+B35/B34</f>
        <v>0.66788708739572744</v>
      </c>
      <c r="C37" s="484">
        <f>+C35/C34</f>
        <v>0.69031507262751934</v>
      </c>
      <c r="D37" s="484">
        <f t="shared" ref="D37" si="2">+D35/D34</f>
        <v>0.5307780389401815</v>
      </c>
    </row>
    <row r="38" spans="1:4" x14ac:dyDescent="0.2">
      <c r="B38" s="484"/>
      <c r="C38" s="484"/>
      <c r="D38" s="484"/>
    </row>
    <row r="39" spans="1:4" x14ac:dyDescent="0.2">
      <c r="B39" s="416">
        <f>+B37-B36</f>
        <v>0.66788708739572744</v>
      </c>
      <c r="C39" s="416">
        <f>+C37-C36</f>
        <v>0.69031507262751934</v>
      </c>
      <c r="D39" s="416">
        <f>+D37-D36</f>
        <v>0.5307780389401815</v>
      </c>
    </row>
    <row r="41" spans="1:4" x14ac:dyDescent="0.2">
      <c r="B41" s="417"/>
      <c r="C41" s="417"/>
      <c r="D41" s="417"/>
    </row>
    <row r="45" spans="1:4" x14ac:dyDescent="0.2">
      <c r="B45" s="417"/>
      <c r="C45" s="417"/>
      <c r="D45" s="417"/>
    </row>
    <row r="52" spans="1:4" ht="30.75" x14ac:dyDescent="0.2">
      <c r="A52" s="410" t="s">
        <v>134</v>
      </c>
    </row>
    <row r="54" spans="1:4" ht="42.75" x14ac:dyDescent="0.2">
      <c r="A54" s="418" t="s">
        <v>126</v>
      </c>
      <c r="B54" s="419" t="s">
        <v>7</v>
      </c>
      <c r="C54" s="419" t="s">
        <v>101</v>
      </c>
    </row>
    <row r="55" spans="1:4" ht="24" x14ac:dyDescent="0.2">
      <c r="A55" s="208">
        <v>1811812837.2</v>
      </c>
      <c r="B55" s="208">
        <v>460143947.92000002</v>
      </c>
      <c r="C55" s="420">
        <f>+A55-B55</f>
        <v>1351668889.28</v>
      </c>
    </row>
    <row r="56" spans="1:4" x14ac:dyDescent="0.2">
      <c r="A56" s="421"/>
      <c r="B56" s="422">
        <f>+B55/A55</f>
        <v>0.25396880873805522</v>
      </c>
      <c r="C56" s="422">
        <f>+C55/A55</f>
        <v>0.74603119126194473</v>
      </c>
    </row>
    <row r="58" spans="1:4" x14ac:dyDescent="0.2">
      <c r="D58" s="423"/>
    </row>
    <row r="70" spans="1:4" ht="30.75" x14ac:dyDescent="0.2">
      <c r="A70" s="410" t="s">
        <v>134</v>
      </c>
    </row>
    <row r="71" spans="1:4" x14ac:dyDescent="0.2">
      <c r="A71" s="411"/>
      <c r="B71" s="411" t="s">
        <v>9</v>
      </c>
      <c r="C71" s="411" t="s">
        <v>37</v>
      </c>
      <c r="D71" s="411" t="s">
        <v>43</v>
      </c>
    </row>
    <row r="72" spans="1:4" x14ac:dyDescent="0.2">
      <c r="A72" s="411" t="s">
        <v>14</v>
      </c>
      <c r="B72" s="398">
        <v>3363395507.7899995</v>
      </c>
      <c r="C72" s="398">
        <v>2807293974.3599997</v>
      </c>
      <c r="D72" s="398">
        <v>556101533.42999995</v>
      </c>
    </row>
    <row r="73" spans="1:4" x14ac:dyDescent="0.2">
      <c r="A73" s="424" t="s">
        <v>7</v>
      </c>
      <c r="B73" s="398">
        <v>3186197791.3199997</v>
      </c>
      <c r="C73" s="398">
        <v>2635159524.1199999</v>
      </c>
      <c r="D73" s="398">
        <v>551038267.20000005</v>
      </c>
    </row>
    <row r="74" spans="1:4" x14ac:dyDescent="0.2">
      <c r="A74" s="425" t="s">
        <v>50</v>
      </c>
      <c r="B74" s="398">
        <v>3205317264.5099998</v>
      </c>
      <c r="C74" s="398">
        <v>2654215248.9899998</v>
      </c>
      <c r="D74" s="398">
        <v>551102015.51999998</v>
      </c>
    </row>
    <row r="75" spans="1:4" x14ac:dyDescent="0.2">
      <c r="A75" s="426" t="s">
        <v>102</v>
      </c>
      <c r="B75" s="427">
        <f>+B73/B72</f>
        <v>0.94731582531415348</v>
      </c>
      <c r="C75" s="427">
        <f>+C73/C72</f>
        <v>0.9386831404861179</v>
      </c>
      <c r="D75" s="427">
        <f>+D73/D72</f>
        <v>0.99089506874981992</v>
      </c>
    </row>
    <row r="76" spans="1:4" x14ac:dyDescent="0.2">
      <c r="A76" s="428" t="s">
        <v>103</v>
      </c>
      <c r="B76" s="429">
        <f>+B74/B72</f>
        <v>0.95300040006776698</v>
      </c>
      <c r="C76" s="429">
        <f>+C74/C72</f>
        <v>0.94547107400645547</v>
      </c>
      <c r="D76" s="429">
        <f>+D74/D72</f>
        <v>0.99100970306777747</v>
      </c>
    </row>
    <row r="82" spans="1:4" x14ac:dyDescent="0.2">
      <c r="B82" s="398"/>
      <c r="C82" s="398"/>
      <c r="D82" s="398"/>
    </row>
    <row r="88" spans="1:4" ht="30.75" x14ac:dyDescent="0.2">
      <c r="A88" s="410" t="s">
        <v>134</v>
      </c>
    </row>
    <row r="90" spans="1:4" ht="42.75" x14ac:dyDescent="0.2">
      <c r="A90" s="418" t="s">
        <v>126</v>
      </c>
      <c r="B90" s="419" t="s">
        <v>8</v>
      </c>
      <c r="C90" s="419" t="s">
        <v>101</v>
      </c>
    </row>
    <row r="91" spans="1:4" ht="24" x14ac:dyDescent="0.2">
      <c r="A91" s="208">
        <v>1811812837.2</v>
      </c>
      <c r="B91" s="430">
        <v>1583326367.22</v>
      </c>
      <c r="C91" s="420">
        <f>+A91-B91</f>
        <v>228486469.98000002</v>
      </c>
    </row>
    <row r="92" spans="1:4" x14ac:dyDescent="0.2">
      <c r="A92" s="421"/>
      <c r="B92" s="422">
        <f>+B91/A91</f>
        <v>0.87389068821639104</v>
      </c>
      <c r="C92" s="422">
        <f>+C91/A91</f>
        <v>0.12610931178360901</v>
      </c>
    </row>
    <row r="109" spans="1:2" x14ac:dyDescent="0.2">
      <c r="B109" t="s">
        <v>9</v>
      </c>
    </row>
    <row r="110" spans="1:2" x14ac:dyDescent="0.2">
      <c r="A110" t="s">
        <v>14</v>
      </c>
      <c r="B110" s="431">
        <v>27036.42093041</v>
      </c>
    </row>
    <row r="111" spans="1:2" x14ac:dyDescent="0.2">
      <c r="A111" s="432" t="s">
        <v>7</v>
      </c>
      <c r="B111" s="431">
        <v>24792.705520119998</v>
      </c>
    </row>
    <row r="112" spans="1:2" x14ac:dyDescent="0.2">
      <c r="A112" t="s">
        <v>104</v>
      </c>
      <c r="B112" s="416">
        <f>+B111/B110</f>
        <v>0.91701137454305881</v>
      </c>
    </row>
    <row r="113" spans="1:2" x14ac:dyDescent="0.2">
      <c r="A113" t="s">
        <v>61</v>
      </c>
      <c r="B113" s="416">
        <v>1</v>
      </c>
    </row>
    <row r="115" spans="1:2" x14ac:dyDescent="0.2">
      <c r="B115" s="416">
        <f>+B112-B113</f>
        <v>-8.298862545694119E-2</v>
      </c>
    </row>
  </sheetData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150"/>
  <sheetViews>
    <sheetView topLeftCell="A19" zoomScale="85" zoomScaleNormal="85" workbookViewId="0">
      <selection activeCell="L156" sqref="L156"/>
    </sheetView>
  </sheetViews>
  <sheetFormatPr defaultColWidth="9" defaultRowHeight="14.25" x14ac:dyDescent="0.2"/>
  <cols>
    <col min="1" max="1" width="17.875" style="2" customWidth="1"/>
    <col min="2" max="2" width="14" style="3" customWidth="1"/>
    <col min="3" max="3" width="11.375" style="221" customWidth="1"/>
    <col min="4" max="4" width="14" style="3" customWidth="1"/>
    <col min="5" max="5" width="14.5" style="3" customWidth="1"/>
    <col min="6" max="6" width="12" style="222" customWidth="1"/>
    <col min="7" max="7" width="11.75" style="2" customWidth="1"/>
    <col min="8" max="8" width="11.125" style="2" customWidth="1"/>
    <col min="9" max="9" width="15.125" style="162" customWidth="1"/>
    <col min="10" max="10" width="10.375" style="2" bestFit="1" customWidth="1"/>
    <col min="11" max="11" width="8.5" style="2" customWidth="1"/>
    <col min="12" max="12" width="9.5" style="2" customWidth="1"/>
    <col min="13" max="13" width="12.875" style="3" customWidth="1"/>
    <col min="14" max="14" width="8.375" style="2" customWidth="1"/>
    <col min="15" max="15" width="6.625" style="2" customWidth="1"/>
    <col min="16" max="16" width="7" style="2" bestFit="1" customWidth="1"/>
    <col min="17" max="17" width="20.5" style="2" bestFit="1" customWidth="1"/>
    <col min="18" max="18" width="7.25" style="2" bestFit="1" customWidth="1"/>
    <col min="19" max="19" width="19.375" style="2" bestFit="1" customWidth="1"/>
    <col min="20" max="20" width="15" style="2" bestFit="1" customWidth="1"/>
    <col min="21" max="21" width="13.75" style="2" bestFit="1" customWidth="1"/>
    <col min="22" max="22" width="15" style="2" bestFit="1" customWidth="1"/>
    <col min="23" max="23" width="13.75" style="2" bestFit="1" customWidth="1"/>
    <col min="24" max="25" width="15" style="2" bestFit="1" customWidth="1"/>
    <col min="26" max="16384" width="9" style="2"/>
  </cols>
  <sheetData>
    <row r="1" spans="1:20" ht="20.25" customHeight="1" x14ac:dyDescent="0.2">
      <c r="A1" s="563" t="s">
        <v>0</v>
      </c>
      <c r="B1" s="563"/>
      <c r="C1" s="563"/>
      <c r="D1" s="563"/>
      <c r="E1" s="563"/>
      <c r="F1" s="563"/>
      <c r="G1" s="563"/>
      <c r="H1" s="563"/>
      <c r="I1" s="563"/>
      <c r="J1" s="1"/>
      <c r="Q1" s="2" t="s">
        <v>1</v>
      </c>
    </row>
    <row r="2" spans="1:20" ht="20.25" customHeight="1" x14ac:dyDescent="0.2">
      <c r="A2" s="571" t="s">
        <v>2</v>
      </c>
      <c r="B2" s="573" t="s">
        <v>3</v>
      </c>
      <c r="C2" s="574"/>
      <c r="D2" s="573" t="s">
        <v>4</v>
      </c>
      <c r="E2" s="574"/>
      <c r="F2" s="573" t="s">
        <v>5</v>
      </c>
      <c r="G2" s="574"/>
      <c r="H2" s="575" t="s">
        <v>6</v>
      </c>
      <c r="I2" s="576"/>
      <c r="J2" s="1"/>
    </row>
    <row r="3" spans="1:20" s="1" customFormat="1" ht="18" customHeight="1" x14ac:dyDescent="0.2">
      <c r="A3" s="572"/>
      <c r="B3" s="5" t="s">
        <v>7</v>
      </c>
      <c r="C3" s="6" t="s">
        <v>8</v>
      </c>
      <c r="D3" s="5" t="s">
        <v>7</v>
      </c>
      <c r="E3" s="5" t="s">
        <v>8</v>
      </c>
      <c r="F3" s="6" t="s">
        <v>7</v>
      </c>
      <c r="G3" s="7" t="s">
        <v>8</v>
      </c>
      <c r="H3" s="8" t="s">
        <v>7</v>
      </c>
      <c r="I3" s="9" t="s">
        <v>8</v>
      </c>
      <c r="M3" s="10"/>
    </row>
    <row r="4" spans="1:20" ht="18" customHeight="1" x14ac:dyDescent="0.2">
      <c r="A4" s="11" t="s">
        <v>9</v>
      </c>
      <c r="B4" s="12">
        <v>32</v>
      </c>
      <c r="C4" s="12">
        <v>34.08</v>
      </c>
      <c r="D4" s="12">
        <f>20+32</f>
        <v>52</v>
      </c>
      <c r="E4" s="12">
        <f>+C4+22.16</f>
        <v>56.239999999999995</v>
      </c>
      <c r="F4" s="12">
        <f>23+D4</f>
        <v>75</v>
      </c>
      <c r="G4" s="12">
        <f>+E4+25.5</f>
        <v>81.739999999999995</v>
      </c>
      <c r="H4" s="13">
        <f>18+F4</f>
        <v>93</v>
      </c>
      <c r="I4" s="14">
        <f>+G4+18.26</f>
        <v>100</v>
      </c>
    </row>
    <row r="5" spans="1:20" ht="18" customHeight="1" x14ac:dyDescent="0.2">
      <c r="A5" s="15" t="s">
        <v>10</v>
      </c>
      <c r="B5" s="16">
        <v>35</v>
      </c>
      <c r="C5" s="16">
        <v>35.33</v>
      </c>
      <c r="D5" s="16">
        <f>20+35</f>
        <v>55</v>
      </c>
      <c r="E5" s="16">
        <f>20.45+C5</f>
        <v>55.78</v>
      </c>
      <c r="F5" s="16">
        <f>25+D5</f>
        <v>80</v>
      </c>
      <c r="G5" s="16">
        <f>25.98+E5</f>
        <v>81.760000000000005</v>
      </c>
      <c r="H5" s="17">
        <f>18+F5</f>
        <v>98</v>
      </c>
      <c r="I5" s="18">
        <f>18.24+G5</f>
        <v>100</v>
      </c>
    </row>
    <row r="6" spans="1:20" ht="18" customHeight="1" x14ac:dyDescent="0.2">
      <c r="A6" s="19" t="s">
        <v>11</v>
      </c>
      <c r="B6" s="20">
        <v>19</v>
      </c>
      <c r="C6" s="20">
        <v>28.96</v>
      </c>
      <c r="D6" s="20">
        <f>20+19</f>
        <v>39</v>
      </c>
      <c r="E6" s="20">
        <f>29.19+C6</f>
        <v>58.150000000000006</v>
      </c>
      <c r="F6" s="20">
        <f>+D6+18</f>
        <v>57</v>
      </c>
      <c r="G6" s="20">
        <f>23.5+E6</f>
        <v>81.650000000000006</v>
      </c>
      <c r="H6" s="21">
        <f>18+F6</f>
        <v>75</v>
      </c>
      <c r="I6" s="22">
        <f>18.35+G6</f>
        <v>100</v>
      </c>
    </row>
    <row r="7" spans="1:20" ht="20.25" customHeight="1" x14ac:dyDescent="0.2">
      <c r="A7" s="563" t="s">
        <v>12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2" t="s">
        <v>13</v>
      </c>
      <c r="N7" s="562"/>
      <c r="O7" s="562"/>
    </row>
    <row r="8" spans="1:20" s="34" customFormat="1" ht="39.75" customHeight="1" x14ac:dyDescent="0.2">
      <c r="A8" s="23" t="s">
        <v>2</v>
      </c>
      <c r="B8" s="24" t="s">
        <v>14</v>
      </c>
      <c r="C8" s="25" t="s">
        <v>15</v>
      </c>
      <c r="D8" s="26" t="s">
        <v>16</v>
      </c>
      <c r="E8" s="27" t="s">
        <v>7</v>
      </c>
      <c r="F8" s="28" t="s">
        <v>17</v>
      </c>
      <c r="G8" s="28" t="s">
        <v>18</v>
      </c>
      <c r="H8" s="29" t="s">
        <v>19</v>
      </c>
      <c r="I8" s="24" t="s">
        <v>20</v>
      </c>
      <c r="J8" s="28" t="s">
        <v>21</v>
      </c>
      <c r="K8" s="28" t="s">
        <v>18</v>
      </c>
      <c r="L8" s="30" t="s">
        <v>22</v>
      </c>
      <c r="M8" s="31" t="s">
        <v>23</v>
      </c>
      <c r="N8" s="32" t="s">
        <v>24</v>
      </c>
      <c r="O8" s="33" t="s">
        <v>25</v>
      </c>
      <c r="Q8" s="35"/>
    </row>
    <row r="9" spans="1:20" ht="20.25" customHeight="1" x14ac:dyDescent="0.2">
      <c r="A9" s="36" t="s">
        <v>26</v>
      </c>
      <c r="B9" s="37"/>
      <c r="C9" s="38"/>
      <c r="D9" s="39"/>
      <c r="E9" s="40"/>
      <c r="F9" s="38"/>
      <c r="G9" s="38"/>
      <c r="H9" s="38"/>
      <c r="I9" s="41"/>
      <c r="J9" s="38"/>
      <c r="K9" s="38"/>
      <c r="L9" s="42"/>
      <c r="M9" s="40"/>
      <c r="N9" s="43"/>
      <c r="O9" s="44"/>
    </row>
    <row r="10" spans="1:20" s="59" customFormat="1" ht="20.25" customHeight="1" x14ac:dyDescent="0.2">
      <c r="A10" s="45" t="s">
        <v>9</v>
      </c>
      <c r="B10" s="46">
        <f>+B11+B12</f>
        <v>644915.86589551996</v>
      </c>
      <c r="C10" s="47"/>
      <c r="D10" s="48">
        <f>+D11+D12</f>
        <v>63333.429604949997</v>
      </c>
      <c r="E10" s="49">
        <f>+E11+E12</f>
        <v>579613.55243216001</v>
      </c>
      <c r="F10" s="50">
        <f>+E10*100/B10</f>
        <v>89.874289513302301</v>
      </c>
      <c r="G10" s="50">
        <v>93</v>
      </c>
      <c r="H10" s="51">
        <f>+F10-G10</f>
        <v>-3.1257104866976988</v>
      </c>
      <c r="I10" s="52">
        <f>+I11+I12</f>
        <v>642946.98203711002</v>
      </c>
      <c r="J10" s="50">
        <f>+I10*100/B10</f>
        <v>99.694706866038103</v>
      </c>
      <c r="K10" s="50">
        <v>100</v>
      </c>
      <c r="L10" s="53">
        <f>+J10-K10</f>
        <v>-0.3052931339618965</v>
      </c>
      <c r="M10" s="54">
        <f>+B10-I10</f>
        <v>1968.8838584099431</v>
      </c>
      <c r="N10" s="55"/>
      <c r="O10" s="55"/>
      <c r="P10" s="56"/>
      <c r="Q10" s="57"/>
      <c r="R10" s="58"/>
      <c r="S10" s="58"/>
      <c r="T10" s="58"/>
    </row>
    <row r="11" spans="1:20" ht="20.25" customHeight="1" x14ac:dyDescent="0.55000000000000004">
      <c r="A11" s="60" t="s">
        <v>10</v>
      </c>
      <c r="B11" s="61">
        <v>341280.35259924002</v>
      </c>
      <c r="C11" s="62"/>
      <c r="D11" s="63">
        <v>8356.8079855699998</v>
      </c>
      <c r="E11" s="61">
        <v>331887.24231223</v>
      </c>
      <c r="F11" s="64">
        <f>+E11*100/B11</f>
        <v>97.24768501454281</v>
      </c>
      <c r="G11" s="64">
        <v>98</v>
      </c>
      <c r="H11" s="65">
        <f>+F11-G11</f>
        <v>-0.75231498545718978</v>
      </c>
      <c r="I11" s="61">
        <f>+D11+E11</f>
        <v>340244.05029779999</v>
      </c>
      <c r="J11" s="64">
        <f>+I11*100/B11</f>
        <v>99.696348678279492</v>
      </c>
      <c r="K11" s="64">
        <v>100</v>
      </c>
      <c r="L11" s="66">
        <f>+J11-K11</f>
        <v>-0.30365132172050835</v>
      </c>
      <c r="M11" s="67">
        <f>+B11-I11</f>
        <v>1036.3023014400387</v>
      </c>
      <c r="N11" s="55"/>
      <c r="O11" s="55"/>
      <c r="P11" s="68"/>
      <c r="Q11" s="35"/>
    </row>
    <row r="12" spans="1:20" ht="20.25" customHeight="1" x14ac:dyDescent="0.55000000000000004">
      <c r="A12" s="60" t="s">
        <v>11</v>
      </c>
      <c r="B12" s="61">
        <v>303635.51329628</v>
      </c>
      <c r="C12" s="62"/>
      <c r="D12" s="63">
        <v>54976.621619379999</v>
      </c>
      <c r="E12" s="61">
        <v>247726.31011993001</v>
      </c>
      <c r="F12" s="64">
        <f>+E12*100/B12</f>
        <v>81.586737806326639</v>
      </c>
      <c r="G12" s="64">
        <v>75</v>
      </c>
      <c r="H12" s="65">
        <f>+F12-G12</f>
        <v>6.5867378063266386</v>
      </c>
      <c r="I12" s="61">
        <f>+D12+E12</f>
        <v>302702.93173931004</v>
      </c>
      <c r="J12" s="64">
        <f t="shared" ref="J12" si="0">+I12*100/B12</f>
        <v>99.692861501329062</v>
      </c>
      <c r="K12" s="64">
        <v>100</v>
      </c>
      <c r="L12" s="66">
        <f>+J12-K12</f>
        <v>-0.30713849867093757</v>
      </c>
      <c r="M12" s="67">
        <f>+B12-I12</f>
        <v>932.58155696996255</v>
      </c>
      <c r="N12" s="55"/>
      <c r="O12" s="55"/>
      <c r="P12" s="68"/>
      <c r="Q12" s="35"/>
    </row>
    <row r="13" spans="1:20" ht="20.25" customHeight="1" x14ac:dyDescent="0.2">
      <c r="A13" s="563" t="s">
        <v>27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2" t="s">
        <v>13</v>
      </c>
      <c r="N13" s="562"/>
      <c r="O13" s="562"/>
    </row>
    <row r="14" spans="1:20" s="34" customFormat="1" ht="39" customHeight="1" x14ac:dyDescent="0.2">
      <c r="A14" s="23" t="s">
        <v>2</v>
      </c>
      <c r="B14" s="24" t="s">
        <v>14</v>
      </c>
      <c r="C14" s="25" t="s">
        <v>15</v>
      </c>
      <c r="D14" s="26" t="s">
        <v>16</v>
      </c>
      <c r="E14" s="27" t="s">
        <v>7</v>
      </c>
      <c r="F14" s="28" t="s">
        <v>17</v>
      </c>
      <c r="G14" s="28" t="s">
        <v>18</v>
      </c>
      <c r="H14" s="29" t="s">
        <v>19</v>
      </c>
      <c r="I14" s="24" t="s">
        <v>20</v>
      </c>
      <c r="J14" s="28" t="s">
        <v>21</v>
      </c>
      <c r="K14" s="28" t="s">
        <v>18</v>
      </c>
      <c r="L14" s="30" t="s">
        <v>22</v>
      </c>
      <c r="M14" s="31" t="s">
        <v>23</v>
      </c>
      <c r="N14" s="32" t="s">
        <v>24</v>
      </c>
      <c r="O14" s="33" t="s">
        <v>25</v>
      </c>
      <c r="Q14" s="35" t="s">
        <v>28</v>
      </c>
    </row>
    <row r="15" spans="1:20" ht="20.25" customHeight="1" x14ac:dyDescent="0.2">
      <c r="A15" s="69" t="s">
        <v>29</v>
      </c>
      <c r="B15" s="70"/>
      <c r="C15" s="71"/>
      <c r="D15" s="72"/>
      <c r="E15" s="73"/>
      <c r="F15" s="71"/>
      <c r="G15" s="71"/>
      <c r="H15" s="71"/>
      <c r="I15" s="70"/>
      <c r="J15" s="71"/>
      <c r="K15" s="71"/>
      <c r="L15" s="74"/>
      <c r="M15" s="73"/>
      <c r="N15" s="75"/>
      <c r="O15" s="76"/>
    </row>
    <row r="16" spans="1:20" s="59" customFormat="1" ht="20.25" customHeight="1" x14ac:dyDescent="0.2">
      <c r="A16" s="45" t="s">
        <v>9</v>
      </c>
      <c r="B16" s="77">
        <f>+B17+B18</f>
        <v>29606141386.419998</v>
      </c>
      <c r="C16" s="78">
        <f>+C17+C18</f>
        <v>344917691.63999999</v>
      </c>
      <c r="D16" s="79">
        <f>+D17+D18</f>
        <v>1449590398.4199998</v>
      </c>
      <c r="E16" s="80">
        <f>+E17+E18</f>
        <v>27752159002.389999</v>
      </c>
      <c r="F16" s="50">
        <f>+E16*100/B16</f>
        <v>93.737845267197173</v>
      </c>
      <c r="G16" s="50">
        <v>93</v>
      </c>
      <c r="H16" s="81">
        <f>+F16-G16</f>
        <v>0.73784526719717292</v>
      </c>
      <c r="I16" s="82">
        <f>+C16+D16+E16</f>
        <v>29546667092.450001</v>
      </c>
      <c r="J16" s="50">
        <f>+I16*100/B16</f>
        <v>99.799115010653566</v>
      </c>
      <c r="K16" s="50">
        <v>100</v>
      </c>
      <c r="L16" s="53">
        <f>+J16-K16</f>
        <v>-0.20088498934643439</v>
      </c>
      <c r="M16" s="83">
        <f>+B16-I16</f>
        <v>59474293.969997406</v>
      </c>
      <c r="N16" s="55">
        <v>6</v>
      </c>
      <c r="O16" s="55">
        <v>26</v>
      </c>
      <c r="P16" s="56"/>
      <c r="Q16" s="84" t="s">
        <v>30</v>
      </c>
      <c r="R16" s="85"/>
      <c r="S16" s="86">
        <f>+E16+C16+D16</f>
        <v>29546667092.449997</v>
      </c>
    </row>
    <row r="17" spans="1:26" ht="25.5" x14ac:dyDescent="0.2">
      <c r="A17" s="60" t="s">
        <v>10</v>
      </c>
      <c r="B17" s="87">
        <v>19134475597.919998</v>
      </c>
      <c r="C17" s="88">
        <v>38356185.730000004</v>
      </c>
      <c r="D17" s="89">
        <v>68869304.86999999</v>
      </c>
      <c r="E17" s="90">
        <v>18996556694.790001</v>
      </c>
      <c r="F17" s="64">
        <f>+E17*100/B17</f>
        <v>99.279212527021173</v>
      </c>
      <c r="G17" s="64">
        <v>98</v>
      </c>
      <c r="H17" s="91">
        <f>+F17-G17</f>
        <v>1.2792125270211727</v>
      </c>
      <c r="I17" s="92">
        <f t="shared" ref="I17:I18" si="1">+C17+D17+E17</f>
        <v>19103782185.389999</v>
      </c>
      <c r="J17" s="64">
        <f>+I17*100/B17</f>
        <v>99.839591044066367</v>
      </c>
      <c r="K17" s="64">
        <v>100</v>
      </c>
      <c r="L17" s="66">
        <f t="shared" ref="L17:L18" si="2">+J17-K17</f>
        <v>-0.16040895593363302</v>
      </c>
      <c r="M17" s="93">
        <f>+B17-I17</f>
        <v>30693412.529998779</v>
      </c>
      <c r="N17" s="55">
        <v>8</v>
      </c>
      <c r="O17" s="55">
        <v>55</v>
      </c>
      <c r="P17" s="68"/>
      <c r="Q17" s="35" t="s">
        <v>31</v>
      </c>
    </row>
    <row r="18" spans="1:26" ht="17.25" customHeight="1" x14ac:dyDescent="0.2">
      <c r="A18" s="60" t="s">
        <v>11</v>
      </c>
      <c r="B18" s="87">
        <v>10471665788.5</v>
      </c>
      <c r="C18" s="88">
        <v>306561505.90999997</v>
      </c>
      <c r="D18" s="89">
        <v>1380721093.55</v>
      </c>
      <c r="E18" s="90">
        <v>8755602307.6000004</v>
      </c>
      <c r="F18" s="64">
        <f>+E18*100/B18</f>
        <v>83.612316172422311</v>
      </c>
      <c r="G18" s="64">
        <v>75</v>
      </c>
      <c r="H18" s="91">
        <f t="shared" ref="H18" si="3">+F18-G18</f>
        <v>8.612316172422311</v>
      </c>
      <c r="I18" s="92">
        <f t="shared" si="1"/>
        <v>10442884907.060001</v>
      </c>
      <c r="J18" s="64">
        <f t="shared" ref="J18" si="4">+I18*100/B18</f>
        <v>99.725154698198963</v>
      </c>
      <c r="K18" s="64">
        <v>100</v>
      </c>
      <c r="L18" s="66">
        <f t="shared" si="2"/>
        <v>-0.27484530180103661</v>
      </c>
      <c r="M18" s="93">
        <f>+B18-I18</f>
        <v>28780881.439998627</v>
      </c>
      <c r="N18" s="55">
        <v>26</v>
      </c>
      <c r="O18" s="55">
        <v>51</v>
      </c>
      <c r="P18" s="68"/>
      <c r="Q18" s="35"/>
    </row>
    <row r="19" spans="1:26" s="1" customFormat="1" ht="21" customHeight="1" x14ac:dyDescent="0.2">
      <c r="A19" s="94" t="s">
        <v>32</v>
      </c>
      <c r="B19" s="95"/>
      <c r="C19" s="96"/>
      <c r="D19" s="97"/>
      <c r="E19" s="98"/>
      <c r="F19" s="99"/>
      <c r="G19" s="100"/>
      <c r="H19" s="100"/>
      <c r="I19" s="101"/>
      <c r="J19" s="102"/>
      <c r="K19" s="103"/>
      <c r="L19" s="104"/>
      <c r="M19" s="105"/>
      <c r="Q19" s="35"/>
    </row>
    <row r="20" spans="1:26" s="120" customFormat="1" ht="21" hidden="1" customHeight="1" x14ac:dyDescent="0.2">
      <c r="A20" s="106" t="s">
        <v>33</v>
      </c>
      <c r="B20" s="107"/>
      <c r="C20" s="108"/>
      <c r="D20" s="109"/>
      <c r="E20" s="110"/>
      <c r="F20" s="111"/>
      <c r="G20" s="112"/>
      <c r="H20" s="113"/>
      <c r="I20" s="114"/>
      <c r="J20" s="115"/>
      <c r="K20" s="116"/>
      <c r="L20" s="117"/>
      <c r="M20" s="118"/>
      <c r="N20" s="119"/>
      <c r="O20" s="119"/>
      <c r="Q20" s="35"/>
    </row>
    <row r="21" spans="1:26" s="133" customFormat="1" ht="21" hidden="1" customHeight="1" x14ac:dyDescent="0.2">
      <c r="A21" s="121" t="s">
        <v>9</v>
      </c>
      <c r="B21" s="122">
        <f>+B22+B23</f>
        <v>89547000</v>
      </c>
      <c r="C21" s="123"/>
      <c r="D21" s="124">
        <f>+D22+D23</f>
        <v>1159</v>
      </c>
      <c r="E21" s="125">
        <f>+E22+E23</f>
        <v>809456</v>
      </c>
      <c r="F21" s="126">
        <f>+E21*100/B21</f>
        <v>0.90394541414006058</v>
      </c>
      <c r="G21" s="127">
        <v>52</v>
      </c>
      <c r="H21" s="128">
        <f>+F21-G21</f>
        <v>-51.096054585859939</v>
      </c>
      <c r="I21" s="129">
        <f>+D21+E21</f>
        <v>810615</v>
      </c>
      <c r="J21" s="126">
        <f>+I21*100/B21</f>
        <v>0.90523970652283159</v>
      </c>
      <c r="K21" s="127">
        <v>56.239999999999995</v>
      </c>
      <c r="L21" s="130">
        <f>+J21-K21</f>
        <v>-55.33476029347716</v>
      </c>
      <c r="M21" s="131">
        <f>+B21-I21</f>
        <v>88736385</v>
      </c>
      <c r="N21" s="132"/>
      <c r="O21" s="132"/>
      <c r="Q21" s="35"/>
    </row>
    <row r="22" spans="1:26" s="120" customFormat="1" ht="21" hidden="1" customHeight="1" x14ac:dyDescent="0.2">
      <c r="A22" s="134" t="s">
        <v>10</v>
      </c>
      <c r="B22" s="135">
        <v>14945000</v>
      </c>
      <c r="C22" s="136"/>
      <c r="D22" s="137">
        <v>1159</v>
      </c>
      <c r="E22" s="138">
        <v>809456</v>
      </c>
      <c r="F22" s="111">
        <f>+E22*100/B22</f>
        <v>5.4162328537972568</v>
      </c>
      <c r="G22" s="139">
        <v>55</v>
      </c>
      <c r="H22" s="140">
        <f>+F22-G22</f>
        <v>-49.583767146202746</v>
      </c>
      <c r="I22" s="141">
        <f t="shared" ref="I22:I27" si="5">+D22+E22</f>
        <v>810615</v>
      </c>
      <c r="J22" s="111">
        <f t="shared" ref="J22:J27" si="6">+I22*100/B22</f>
        <v>5.423987955838073</v>
      </c>
      <c r="K22" s="139">
        <v>55.78</v>
      </c>
      <c r="L22" s="142">
        <f>+J22-K22</f>
        <v>-50.356012044161929</v>
      </c>
      <c r="M22" s="143">
        <f t="shared" ref="M22:M27" si="7">+B22-I22</f>
        <v>14134385</v>
      </c>
      <c r="N22" s="119"/>
      <c r="O22" s="119"/>
      <c r="Q22" s="35"/>
    </row>
    <row r="23" spans="1:26" s="120" customFormat="1" ht="21" hidden="1" customHeight="1" x14ac:dyDescent="0.2">
      <c r="A23" s="134" t="s">
        <v>11</v>
      </c>
      <c r="B23" s="135">
        <v>74602000</v>
      </c>
      <c r="C23" s="144"/>
      <c r="D23" s="137" t="s">
        <v>34</v>
      </c>
      <c r="E23" s="138" t="s">
        <v>34</v>
      </c>
      <c r="F23" s="111">
        <f>+E23*100/B23</f>
        <v>0</v>
      </c>
      <c r="G23" s="139">
        <v>39</v>
      </c>
      <c r="H23" s="140">
        <f>+F23-G23</f>
        <v>-39</v>
      </c>
      <c r="I23" s="141">
        <f t="shared" si="5"/>
        <v>0</v>
      </c>
      <c r="J23" s="111">
        <f t="shared" si="6"/>
        <v>0</v>
      </c>
      <c r="K23" s="139">
        <v>58.150000000000006</v>
      </c>
      <c r="L23" s="142">
        <f>+J23-K23</f>
        <v>-58.150000000000006</v>
      </c>
      <c r="M23" s="143">
        <f t="shared" si="7"/>
        <v>74602000</v>
      </c>
      <c r="N23" s="119"/>
      <c r="O23" s="119"/>
      <c r="Q23" s="35"/>
    </row>
    <row r="24" spans="1:26" s="120" customFormat="1" ht="21" hidden="1" customHeight="1" x14ac:dyDescent="0.2">
      <c r="A24" s="106" t="s">
        <v>35</v>
      </c>
      <c r="B24" s="107"/>
      <c r="C24" s="145"/>
      <c r="D24" s="109"/>
      <c r="E24" s="110"/>
      <c r="F24" s="111"/>
      <c r="G24" s="112"/>
      <c r="H24" s="113"/>
      <c r="I24" s="141">
        <f t="shared" si="5"/>
        <v>0</v>
      </c>
      <c r="J24" s="111"/>
      <c r="K24" s="116"/>
      <c r="L24" s="117"/>
      <c r="M24" s="146">
        <f t="shared" si="7"/>
        <v>0</v>
      </c>
      <c r="N24" s="119"/>
      <c r="O24" s="119"/>
      <c r="Q24" s="35"/>
    </row>
    <row r="25" spans="1:26" s="133" customFormat="1" ht="21" hidden="1" customHeight="1" x14ac:dyDescent="0.2">
      <c r="A25" s="121" t="s">
        <v>9</v>
      </c>
      <c r="B25" s="122">
        <f>+B26+B27</f>
        <v>317032400</v>
      </c>
      <c r="C25" s="123"/>
      <c r="D25" s="124">
        <f>+D26+D27</f>
        <v>467150.06</v>
      </c>
      <c r="E25" s="147">
        <f>+E26+E27</f>
        <v>2267171.71</v>
      </c>
      <c r="F25" s="126">
        <f>+E25*100/B25</f>
        <v>0.71512303158920032</v>
      </c>
      <c r="G25" s="127">
        <v>52</v>
      </c>
      <c r="H25" s="128">
        <f>+F25-G25</f>
        <v>-51.284876968410799</v>
      </c>
      <c r="I25" s="129">
        <f>+I26+I27</f>
        <v>2734321.77</v>
      </c>
      <c r="J25" s="126">
        <f t="shared" si="6"/>
        <v>0.86247392064659634</v>
      </c>
      <c r="K25" s="127">
        <v>56.239999999999995</v>
      </c>
      <c r="L25" s="130">
        <f>+J25-K25</f>
        <v>-55.377526079353402</v>
      </c>
      <c r="M25" s="131">
        <f t="shared" si="7"/>
        <v>314298078.23000002</v>
      </c>
      <c r="N25" s="132"/>
      <c r="O25" s="132"/>
      <c r="Q25" s="35"/>
    </row>
    <row r="26" spans="1:26" s="120" customFormat="1" ht="21" hidden="1" customHeight="1" x14ac:dyDescent="0.2">
      <c r="A26" s="134" t="s">
        <v>10</v>
      </c>
      <c r="B26" s="135">
        <v>23468600</v>
      </c>
      <c r="C26" s="144"/>
      <c r="D26" s="137">
        <v>467150.06</v>
      </c>
      <c r="E26" s="148">
        <v>2267171.71</v>
      </c>
      <c r="F26" s="111">
        <f>+E26*100/B26</f>
        <v>9.6604471932710094</v>
      </c>
      <c r="G26" s="139">
        <v>55</v>
      </c>
      <c r="H26" s="140">
        <f>+F26-G26</f>
        <v>-45.339552806728989</v>
      </c>
      <c r="I26" s="141">
        <f>+D26+E26</f>
        <v>2734321.77</v>
      </c>
      <c r="J26" s="111">
        <f t="shared" si="6"/>
        <v>11.65097947896338</v>
      </c>
      <c r="K26" s="139">
        <v>55.78</v>
      </c>
      <c r="L26" s="142">
        <f>+J26-K26</f>
        <v>-44.129020521036622</v>
      </c>
      <c r="M26" s="143">
        <f t="shared" si="7"/>
        <v>20734278.23</v>
      </c>
      <c r="N26" s="119"/>
      <c r="O26" s="119"/>
      <c r="Q26" s="35"/>
    </row>
    <row r="27" spans="1:26" s="120" customFormat="1" ht="21" hidden="1" customHeight="1" x14ac:dyDescent="0.2">
      <c r="A27" s="134" t="s">
        <v>11</v>
      </c>
      <c r="B27" s="135">
        <v>293563800</v>
      </c>
      <c r="C27" s="144"/>
      <c r="D27" s="137" t="s">
        <v>34</v>
      </c>
      <c r="E27" s="148" t="s">
        <v>34</v>
      </c>
      <c r="F27" s="111">
        <f>+E27*100/B27</f>
        <v>0</v>
      </c>
      <c r="G27" s="139">
        <v>39</v>
      </c>
      <c r="H27" s="140">
        <f>+F27-G27</f>
        <v>-39</v>
      </c>
      <c r="I27" s="141">
        <f t="shared" si="5"/>
        <v>0</v>
      </c>
      <c r="J27" s="111">
        <f t="shared" si="6"/>
        <v>0</v>
      </c>
      <c r="K27" s="139">
        <v>58.150000000000006</v>
      </c>
      <c r="L27" s="142">
        <f>+J27-K27</f>
        <v>-58.150000000000006</v>
      </c>
      <c r="M27" s="143">
        <f t="shared" si="7"/>
        <v>293563800</v>
      </c>
      <c r="N27" s="119"/>
      <c r="O27" s="119"/>
      <c r="Q27" s="35"/>
    </row>
    <row r="28" spans="1:26" s="59" customFormat="1" ht="20.25" customHeight="1" x14ac:dyDescent="0.2">
      <c r="A28" s="149" t="s">
        <v>36</v>
      </c>
      <c r="B28" s="150"/>
      <c r="C28" s="151"/>
      <c r="D28" s="150"/>
      <c r="E28" s="150"/>
      <c r="F28" s="151"/>
      <c r="G28" s="151"/>
      <c r="H28" s="152"/>
      <c r="I28" s="83"/>
      <c r="J28" s="151"/>
      <c r="K28" s="151"/>
      <c r="L28" s="151"/>
      <c r="M28" s="150"/>
      <c r="N28" s="151"/>
      <c r="O28" s="153"/>
      <c r="Q28" s="35"/>
    </row>
    <row r="29" spans="1:26" ht="18" customHeight="1" x14ac:dyDescent="0.2">
      <c r="A29" s="154" t="s">
        <v>9</v>
      </c>
      <c r="B29" s="82">
        <f>+B30+B35</f>
        <v>3363395507.7899995</v>
      </c>
      <c r="C29" s="155">
        <f>+C30+C35</f>
        <v>63748.32</v>
      </c>
      <c r="D29" s="156">
        <f>+D30+D35</f>
        <v>19055724.869999997</v>
      </c>
      <c r="E29" s="157">
        <f>+E30+E35</f>
        <v>3186197791.3199997</v>
      </c>
      <c r="F29" s="158">
        <f>+E29*100/B29</f>
        <v>94.731582531415356</v>
      </c>
      <c r="G29" s="158"/>
      <c r="H29" s="159"/>
      <c r="I29" s="82">
        <f>+C29+D29+E29</f>
        <v>3205317264.5099998</v>
      </c>
      <c r="J29" s="50">
        <f>+I29*100/B29</f>
        <v>95.300040006776698</v>
      </c>
      <c r="K29" s="50"/>
      <c r="L29" s="160"/>
      <c r="M29" s="157">
        <f>+B29-I29</f>
        <v>158078243.27999973</v>
      </c>
      <c r="N29" s="161"/>
      <c r="O29" s="161"/>
      <c r="Q29" s="35"/>
      <c r="S29" s="162"/>
      <c r="T29" s="162">
        <v>63748.32</v>
      </c>
      <c r="U29" s="162">
        <v>19055724.869999997</v>
      </c>
      <c r="V29" s="162">
        <v>3165048076.0699997</v>
      </c>
      <c r="W29" s="163">
        <v>94.625612473293785</v>
      </c>
      <c r="X29" s="162">
        <v>3184167549.2599998</v>
      </c>
      <c r="Y29" s="163">
        <v>95.197228391057948</v>
      </c>
      <c r="Z29" s="162">
        <v>160643642.27999982</v>
      </c>
    </row>
    <row r="30" spans="1:26" s="59" customFormat="1" ht="20.25" customHeight="1" x14ac:dyDescent="0.2">
      <c r="A30" s="154" t="s">
        <v>37</v>
      </c>
      <c r="B30" s="82">
        <f>+SUM(B31:B34)</f>
        <v>2807293974.3599997</v>
      </c>
      <c r="C30" s="155"/>
      <c r="D30" s="156">
        <f t="shared" ref="D30:E30" si="8">+SUM(D31:D34)</f>
        <v>19055724.869999997</v>
      </c>
      <c r="E30" s="157">
        <f t="shared" si="8"/>
        <v>2635159524.1199999</v>
      </c>
      <c r="F30" s="164">
        <f t="shared" ref="F30:F33" si="9">+E30*100/B30</f>
        <v>93.868314048611794</v>
      </c>
      <c r="G30" s="158"/>
      <c r="H30" s="159"/>
      <c r="I30" s="82">
        <f>+SUM(I31:I34)</f>
        <v>2654215248.9899998</v>
      </c>
      <c r="J30" s="158">
        <f>+I30*100/B30</f>
        <v>94.547107400645544</v>
      </c>
      <c r="K30" s="158"/>
      <c r="L30" s="165"/>
      <c r="M30" s="157">
        <f>+SUM(M31:M34)</f>
        <v>153078725.36999983</v>
      </c>
      <c r="N30" s="166"/>
      <c r="O30" s="166"/>
      <c r="Q30" s="167" t="s">
        <v>38</v>
      </c>
      <c r="S30" s="58"/>
      <c r="T30" s="58">
        <v>19055724.870000001</v>
      </c>
      <c r="U30" s="58">
        <v>2632594125.1200004</v>
      </c>
      <c r="V30" s="168">
        <v>93.77693070851879</v>
      </c>
      <c r="W30" s="58">
        <v>2651649849.9899998</v>
      </c>
      <c r="X30" s="168">
        <v>94.455724060552555</v>
      </c>
      <c r="Y30" s="58">
        <v>155644124.36999941</v>
      </c>
    </row>
    <row r="31" spans="1:26" ht="20.25" customHeight="1" x14ac:dyDescent="0.2">
      <c r="A31" s="169" t="s">
        <v>39</v>
      </c>
      <c r="B31" s="92">
        <v>24020888.32</v>
      </c>
      <c r="C31" s="170"/>
      <c r="D31" s="171">
        <v>0</v>
      </c>
      <c r="E31" s="172">
        <v>24020888.32</v>
      </c>
      <c r="F31" s="173">
        <f t="shared" si="9"/>
        <v>100</v>
      </c>
      <c r="G31" s="173"/>
      <c r="H31" s="174"/>
      <c r="I31" s="92">
        <v>24020888.32</v>
      </c>
      <c r="J31" s="173">
        <f t="shared" ref="J31:J35" si="10">+I31*100/B31</f>
        <v>100</v>
      </c>
      <c r="K31" s="173"/>
      <c r="L31" s="175"/>
      <c r="M31" s="172">
        <f>+B31-I31</f>
        <v>0</v>
      </c>
      <c r="N31" s="176"/>
      <c r="O31" s="176"/>
      <c r="Q31" s="35"/>
      <c r="T31" s="162"/>
      <c r="U31" s="163"/>
      <c r="V31" s="162"/>
      <c r="W31" s="162"/>
      <c r="X31" s="162"/>
      <c r="Y31" s="162"/>
      <c r="Z31" s="162"/>
    </row>
    <row r="32" spans="1:26" ht="20.25" customHeight="1" x14ac:dyDescent="0.2">
      <c r="A32" s="169" t="s">
        <v>40</v>
      </c>
      <c r="B32" s="92">
        <v>1772393059.27</v>
      </c>
      <c r="C32" s="170">
        <v>0</v>
      </c>
      <c r="D32" s="171">
        <v>1059233.3999999999</v>
      </c>
      <c r="E32" s="172">
        <v>1719430930.48</v>
      </c>
      <c r="F32" s="173">
        <f>+E32*100/B32</f>
        <v>97.011829373118076</v>
      </c>
      <c r="G32" s="173"/>
      <c r="H32" s="174"/>
      <c r="I32" s="92">
        <v>1720490163.8800001</v>
      </c>
      <c r="J32" s="173">
        <f>+I32*100/B32</f>
        <v>97.071592267948887</v>
      </c>
      <c r="K32" s="173"/>
      <c r="L32" s="175"/>
      <c r="M32" s="172">
        <f>+B32-I32</f>
        <v>51902895.389999866</v>
      </c>
      <c r="N32" s="176"/>
      <c r="O32" s="176"/>
    </row>
    <row r="33" spans="1:18" ht="20.25" customHeight="1" x14ac:dyDescent="0.2">
      <c r="A33" s="60" t="s">
        <v>41</v>
      </c>
      <c r="B33" s="177">
        <v>843117212.76999998</v>
      </c>
      <c r="C33" s="170">
        <v>0</v>
      </c>
      <c r="D33" s="178">
        <v>17996491.469999999</v>
      </c>
      <c r="E33" s="179">
        <v>728852203.6400001</v>
      </c>
      <c r="F33" s="173">
        <f t="shared" si="9"/>
        <v>86.447316292524675</v>
      </c>
      <c r="G33" s="180"/>
      <c r="H33" s="181"/>
      <c r="I33" s="92">
        <v>746848695.11000001</v>
      </c>
      <c r="J33" s="173">
        <f>+I33*100/B33</f>
        <v>88.581834624901461</v>
      </c>
      <c r="K33" s="173"/>
      <c r="L33" s="175"/>
      <c r="M33" s="172">
        <f>+B33-I33</f>
        <v>96268517.659999967</v>
      </c>
      <c r="N33" s="176"/>
      <c r="O33" s="176"/>
    </row>
    <row r="34" spans="1:18" ht="20.25" customHeight="1" x14ac:dyDescent="0.2">
      <c r="A34" s="60" t="s">
        <v>42</v>
      </c>
      <c r="B34" s="182">
        <v>167762814</v>
      </c>
      <c r="C34" s="170">
        <v>0</v>
      </c>
      <c r="D34" s="183">
        <v>0</v>
      </c>
      <c r="E34" s="184">
        <v>162855501.68000001</v>
      </c>
      <c r="F34" s="185">
        <f>+E34*100/B34</f>
        <v>97.07485097382785</v>
      </c>
      <c r="G34" s="180"/>
      <c r="H34" s="181"/>
      <c r="I34" s="92">
        <v>162855501.68000001</v>
      </c>
      <c r="J34" s="173">
        <f>+I34*100/B34</f>
        <v>97.07485097382785</v>
      </c>
      <c r="K34" s="180"/>
      <c r="L34" s="186"/>
      <c r="M34" s="172">
        <f>+B34-I34</f>
        <v>4907312.3199999928</v>
      </c>
      <c r="N34" s="176"/>
      <c r="O34" s="176"/>
    </row>
    <row r="35" spans="1:18" s="59" customFormat="1" ht="20.25" customHeight="1" x14ac:dyDescent="0.2">
      <c r="A35" s="45" t="s">
        <v>43</v>
      </c>
      <c r="B35" s="187">
        <f>B36+B37+B38</f>
        <v>556101533.42999995</v>
      </c>
      <c r="C35" s="157">
        <f>+C36+C37+C38</f>
        <v>63748.32</v>
      </c>
      <c r="D35" s="188">
        <f>D36+D37+D38</f>
        <v>0</v>
      </c>
      <c r="E35" s="157">
        <f>+E36+E37+E38</f>
        <v>551038267.20000005</v>
      </c>
      <c r="F35" s="158">
        <f>+E35*100/B35</f>
        <v>99.089506874981993</v>
      </c>
      <c r="G35" s="158"/>
      <c r="H35" s="165"/>
      <c r="I35" s="82">
        <f>+I36+I37+I38</f>
        <v>551102015.51999998</v>
      </c>
      <c r="J35" s="50">
        <f t="shared" si="10"/>
        <v>99.100970306777754</v>
      </c>
      <c r="K35" s="50"/>
      <c r="L35" s="160"/>
      <c r="M35" s="157">
        <f>+M36+M37+M38</f>
        <v>4999517.9099999666</v>
      </c>
      <c r="N35" s="166"/>
      <c r="O35" s="166"/>
      <c r="Q35" s="168" t="s">
        <v>44</v>
      </c>
    </row>
    <row r="36" spans="1:18" ht="20.25" customHeight="1" x14ac:dyDescent="0.2">
      <c r="A36" s="60" t="s">
        <v>40</v>
      </c>
      <c r="B36" s="182">
        <v>384191433.42999995</v>
      </c>
      <c r="C36" s="170">
        <v>53748.32</v>
      </c>
      <c r="D36" s="171">
        <v>0</v>
      </c>
      <c r="E36" s="93">
        <v>379138167.19999999</v>
      </c>
      <c r="F36" s="173">
        <f>+E36*100/B36</f>
        <v>98.684700961475073</v>
      </c>
      <c r="G36" s="173"/>
      <c r="H36" s="175"/>
      <c r="I36" s="92">
        <f t="shared" ref="I36:I38" si="11">+C36+D36+E36</f>
        <v>379191915.51999998</v>
      </c>
      <c r="J36" s="64">
        <f>+I36*100/B36</f>
        <v>98.698690945457827</v>
      </c>
      <c r="K36" s="64"/>
      <c r="L36" s="189"/>
      <c r="M36" s="172">
        <f>+B36-I36</f>
        <v>4999517.9099999666</v>
      </c>
      <c r="N36" s="176"/>
      <c r="O36" s="176"/>
      <c r="Q36" s="2" t="s">
        <v>45</v>
      </c>
    </row>
    <row r="37" spans="1:18" ht="20.25" customHeight="1" x14ac:dyDescent="0.2">
      <c r="A37" s="169" t="s">
        <v>41</v>
      </c>
      <c r="B37" s="92">
        <v>153325783.75</v>
      </c>
      <c r="C37" s="170">
        <v>10000</v>
      </c>
      <c r="D37" s="171">
        <v>0</v>
      </c>
      <c r="E37" s="93">
        <v>153315783.75</v>
      </c>
      <c r="F37" s="173">
        <f>+E37*100/B37</f>
        <v>99.993477939746711</v>
      </c>
      <c r="G37" s="173"/>
      <c r="H37" s="175"/>
      <c r="I37" s="92">
        <f t="shared" si="11"/>
        <v>153325783.75</v>
      </c>
      <c r="J37" s="64">
        <f>+I37*100/B37</f>
        <v>100</v>
      </c>
      <c r="K37" s="64"/>
      <c r="L37" s="189"/>
      <c r="M37" s="172">
        <f>+B37-I37</f>
        <v>0</v>
      </c>
      <c r="N37" s="176"/>
      <c r="O37" s="176"/>
      <c r="Q37" s="2" t="s">
        <v>46</v>
      </c>
    </row>
    <row r="38" spans="1:18" ht="20.25" customHeight="1" x14ac:dyDescent="0.2">
      <c r="A38" s="169" t="s">
        <v>42</v>
      </c>
      <c r="B38" s="92">
        <v>18584316.25</v>
      </c>
      <c r="C38" s="170">
        <v>0</v>
      </c>
      <c r="D38" s="171">
        <v>0</v>
      </c>
      <c r="E38" s="92">
        <v>18584316.25</v>
      </c>
      <c r="F38" s="173">
        <f>+E38*100/B38</f>
        <v>100</v>
      </c>
      <c r="G38" s="173"/>
      <c r="H38" s="175"/>
      <c r="I38" s="92">
        <f t="shared" si="11"/>
        <v>18584316.25</v>
      </c>
      <c r="J38" s="64">
        <f>+I38*100/B38</f>
        <v>100</v>
      </c>
      <c r="K38" s="64"/>
      <c r="L38" s="189"/>
      <c r="M38" s="172">
        <f>+B38-I38</f>
        <v>0</v>
      </c>
      <c r="N38" s="176"/>
      <c r="O38" s="176"/>
    </row>
    <row r="39" spans="1:18" s="195" customFormat="1" ht="20.25" customHeight="1" x14ac:dyDescent="0.2">
      <c r="A39" s="149" t="s">
        <v>47</v>
      </c>
      <c r="B39" s="190"/>
      <c r="C39" s="191"/>
      <c r="D39" s="190"/>
      <c r="E39" s="190"/>
      <c r="F39" s="191"/>
      <c r="G39" s="191"/>
      <c r="H39" s="192"/>
      <c r="I39" s="193"/>
      <c r="J39" s="191"/>
      <c r="K39" s="191"/>
      <c r="L39" s="191"/>
      <c r="M39" s="190"/>
      <c r="N39" s="191"/>
      <c r="O39" s="194"/>
    </row>
    <row r="40" spans="1:18" s="206" customFormat="1" ht="51" x14ac:dyDescent="0.2">
      <c r="A40" s="196" t="s">
        <v>2</v>
      </c>
      <c r="B40" s="197" t="s">
        <v>14</v>
      </c>
      <c r="C40" s="198" t="s">
        <v>48</v>
      </c>
      <c r="D40" s="199" t="s">
        <v>49</v>
      </c>
      <c r="E40" s="199" t="s">
        <v>7</v>
      </c>
      <c r="F40" s="200" t="s">
        <v>17</v>
      </c>
      <c r="G40" s="200"/>
      <c r="H40" s="201"/>
      <c r="I40" s="202" t="s">
        <v>50</v>
      </c>
      <c r="J40" s="200" t="s">
        <v>21</v>
      </c>
      <c r="K40" s="200"/>
      <c r="L40" s="203" t="s">
        <v>51</v>
      </c>
      <c r="M40" s="204" t="s">
        <v>52</v>
      </c>
      <c r="N40" s="204" t="s">
        <v>53</v>
      </c>
      <c r="O40" s="205"/>
      <c r="Q40" s="206">
        <v>12</v>
      </c>
    </row>
    <row r="41" spans="1:18" s="215" customFormat="1" ht="16.5" customHeight="1" x14ac:dyDescent="0.2">
      <c r="A41" s="207" t="s">
        <v>54</v>
      </c>
      <c r="B41" s="208">
        <v>1811397856.0600002</v>
      </c>
      <c r="C41" s="209">
        <v>326314766.56</v>
      </c>
      <c r="D41" s="209">
        <v>1371915416.6999998</v>
      </c>
      <c r="E41" s="208">
        <v>112499003.67999999</v>
      </c>
      <c r="F41" s="4">
        <f>+E41*100/B41</f>
        <v>6.2106181313860196</v>
      </c>
      <c r="G41" s="210"/>
      <c r="H41" s="210"/>
      <c r="I41" s="211">
        <f>+E41+D41</f>
        <v>1484414420.3799999</v>
      </c>
      <c r="J41" s="4">
        <f>+I41*100/B41</f>
        <v>81.948557872800677</v>
      </c>
      <c r="K41" s="4"/>
      <c r="L41" s="212">
        <v>668669.12</v>
      </c>
      <c r="M41" s="213">
        <v>3.6240089684724808E-7</v>
      </c>
      <c r="N41" s="213">
        <v>1698898852.3800001</v>
      </c>
      <c r="O41" s="214"/>
      <c r="Q41" s="215" t="s">
        <v>55</v>
      </c>
      <c r="R41" s="216">
        <v>53803558.950000003</v>
      </c>
    </row>
    <row r="42" spans="1:18" ht="23.25" customHeight="1" x14ac:dyDescent="0.2">
      <c r="A42" s="564" t="s">
        <v>56</v>
      </c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</row>
    <row r="43" spans="1:18" x14ac:dyDescent="0.2">
      <c r="A43" s="94" t="s">
        <v>57</v>
      </c>
      <c r="C43" s="217"/>
      <c r="E43" s="218"/>
      <c r="F43" s="10"/>
      <c r="G43" s="162"/>
      <c r="H43" s="162"/>
      <c r="J43" s="219"/>
      <c r="K43" s="493"/>
      <c r="L43" s="162"/>
      <c r="N43" s="220"/>
    </row>
    <row r="44" spans="1:18" x14ac:dyDescent="0.2">
      <c r="E44" s="222"/>
      <c r="F44" s="223"/>
      <c r="L44" s="224"/>
      <c r="M44" s="162"/>
    </row>
    <row r="45" spans="1:18" s="225" customFormat="1" hidden="1" x14ac:dyDescent="0.2">
      <c r="B45" s="226"/>
      <c r="C45" s="227"/>
      <c r="D45" s="226"/>
      <c r="E45" s="226"/>
      <c r="F45" s="227"/>
      <c r="G45" s="227"/>
      <c r="H45" s="228"/>
      <c r="I45" s="229"/>
      <c r="M45" s="229"/>
      <c r="N45" s="230"/>
    </row>
    <row r="46" spans="1:18" s="236" customFormat="1" ht="17.25" hidden="1" x14ac:dyDescent="0.2">
      <c r="A46" s="559" t="s">
        <v>2</v>
      </c>
      <c r="B46" s="553" t="s">
        <v>14</v>
      </c>
      <c r="C46" s="232" t="s">
        <v>16</v>
      </c>
      <c r="D46" s="232"/>
      <c r="E46" s="553"/>
      <c r="F46" s="233"/>
      <c r="G46" s="233" t="s">
        <v>58</v>
      </c>
      <c r="H46" s="234" t="s">
        <v>59</v>
      </c>
      <c r="I46" s="235" t="s">
        <v>60</v>
      </c>
      <c r="J46" s="233"/>
      <c r="K46" s="233"/>
      <c r="M46" s="237"/>
      <c r="O46" s="238"/>
    </row>
    <row r="47" spans="1:18" s="243" customFormat="1" ht="21.75" hidden="1" customHeight="1" thickBot="1" x14ac:dyDescent="0.25">
      <c r="A47" s="561"/>
      <c r="B47" s="555"/>
      <c r="C47" s="239"/>
      <c r="D47" s="239"/>
      <c r="E47" s="555"/>
      <c r="F47" s="240"/>
      <c r="G47" s="240" t="s">
        <v>62</v>
      </c>
      <c r="H47" s="241" t="s">
        <v>63</v>
      </c>
      <c r="I47" s="242" t="s">
        <v>50</v>
      </c>
      <c r="J47" s="240"/>
      <c r="K47" s="240"/>
      <c r="L47" s="236"/>
      <c r="M47" s="237"/>
      <c r="N47" s="236"/>
      <c r="O47" s="238"/>
      <c r="P47" s="236"/>
      <c r="Q47" s="236"/>
      <c r="R47" s="236"/>
    </row>
    <row r="48" spans="1:18" s="243" customFormat="1" ht="18" hidden="1" thickBot="1" x14ac:dyDescent="0.25">
      <c r="A48" s="244" t="s">
        <v>9</v>
      </c>
      <c r="B48" s="245">
        <f>+B49+B50</f>
        <v>29606141386.419998</v>
      </c>
      <c r="C48" s="245">
        <f>+C49+C50</f>
        <v>1449590398.4199998</v>
      </c>
      <c r="D48" s="245"/>
      <c r="E48" s="246"/>
      <c r="F48" s="247"/>
      <c r="G48" s="248">
        <f>+E48-F48</f>
        <v>0</v>
      </c>
      <c r="H48" s="249">
        <f>+C48+D48</f>
        <v>1449590398.4199998</v>
      </c>
      <c r="I48" s="246">
        <f>+H48*100/B48</f>
        <v>4.8962489893563452</v>
      </c>
      <c r="J48" s="250"/>
      <c r="K48" s="251"/>
      <c r="L48" s="236"/>
      <c r="M48" s="252"/>
      <c r="N48" s="236"/>
      <c r="O48" s="238"/>
      <c r="P48" s="236"/>
      <c r="Q48" s="236"/>
      <c r="R48" s="236"/>
    </row>
    <row r="49" spans="1:18" s="236" customFormat="1" ht="18" hidden="1" thickBot="1" x14ac:dyDescent="0.25">
      <c r="A49" s="244" t="s">
        <v>10</v>
      </c>
      <c r="B49" s="245">
        <f>+B17</f>
        <v>19134475597.919998</v>
      </c>
      <c r="C49" s="253">
        <f>+D17</f>
        <v>68869304.86999999</v>
      </c>
      <c r="D49" s="254"/>
      <c r="E49" s="246"/>
      <c r="F49" s="247"/>
      <c r="G49" s="248">
        <f>+E49-F49</f>
        <v>0</v>
      </c>
      <c r="H49" s="249">
        <f>+C49+D49</f>
        <v>68869304.86999999</v>
      </c>
      <c r="I49" s="246">
        <f>+H49*100/B49</f>
        <v>0.35992261464163872</v>
      </c>
      <c r="J49" s="250"/>
      <c r="K49" s="251"/>
      <c r="M49" s="237"/>
      <c r="O49" s="238"/>
    </row>
    <row r="50" spans="1:18" s="243" customFormat="1" ht="18" hidden="1" thickBot="1" x14ac:dyDescent="0.25">
      <c r="A50" s="244" t="s">
        <v>11</v>
      </c>
      <c r="B50" s="245">
        <f>+B18</f>
        <v>10471665788.5</v>
      </c>
      <c r="C50" s="253">
        <f>D18</f>
        <v>1380721093.55</v>
      </c>
      <c r="D50" s="254"/>
      <c r="E50" s="246"/>
      <c r="F50" s="247"/>
      <c r="G50" s="248">
        <f>+E50-F50</f>
        <v>0</v>
      </c>
      <c r="H50" s="249">
        <f>+C50+D50</f>
        <v>1380721093.55</v>
      </c>
      <c r="I50" s="246">
        <f>+H50*100/B50</f>
        <v>13.185305198207434</v>
      </c>
      <c r="J50" s="250"/>
      <c r="K50" s="251"/>
      <c r="L50" s="236"/>
      <c r="M50" s="237"/>
      <c r="N50" s="236"/>
      <c r="O50" s="238"/>
      <c r="P50" s="236"/>
      <c r="Q50" s="236"/>
      <c r="R50" s="236"/>
    </row>
    <row r="51" spans="1:18" s="243" customFormat="1" ht="17.25" hidden="1" x14ac:dyDescent="0.2">
      <c r="A51" s="236"/>
      <c r="B51" s="255"/>
      <c r="C51" s="256"/>
      <c r="D51" s="255"/>
      <c r="E51" s="257"/>
      <c r="F51" s="236"/>
      <c r="G51" s="236"/>
      <c r="H51" s="237"/>
      <c r="I51" s="236"/>
      <c r="J51" s="236"/>
      <c r="K51" s="236"/>
      <c r="L51" s="258"/>
      <c r="M51" s="236"/>
      <c r="N51" s="236"/>
    </row>
    <row r="52" spans="1:18" s="243" customFormat="1" ht="17.25" hidden="1" x14ac:dyDescent="0.2">
      <c r="A52" s="236"/>
      <c r="B52" s="259"/>
      <c r="C52" s="260"/>
      <c r="D52" s="259"/>
      <c r="E52" s="261"/>
      <c r="F52" s="236"/>
      <c r="G52" s="236"/>
      <c r="H52" s="237"/>
      <c r="I52" s="236"/>
      <c r="J52" s="236"/>
      <c r="K52" s="236"/>
      <c r="L52" s="258"/>
      <c r="M52" s="236"/>
      <c r="N52" s="236"/>
    </row>
    <row r="53" spans="1:18" s="243" customFormat="1" ht="17.25" hidden="1" x14ac:dyDescent="0.2">
      <c r="A53" s="559" t="s">
        <v>2</v>
      </c>
      <c r="B53" s="553" t="s">
        <v>14</v>
      </c>
      <c r="C53" s="556" t="s">
        <v>64</v>
      </c>
      <c r="D53" s="233"/>
      <c r="E53" s="235"/>
      <c r="F53" s="233"/>
      <c r="G53" s="236"/>
      <c r="H53" s="236"/>
      <c r="I53" s="237"/>
      <c r="J53" s="236"/>
      <c r="K53" s="236"/>
      <c r="L53" s="236"/>
      <c r="M53" s="258"/>
      <c r="N53" s="236"/>
      <c r="O53" s="236"/>
    </row>
    <row r="54" spans="1:18" s="243" customFormat="1" ht="18" hidden="1" thickBot="1" x14ac:dyDescent="0.25">
      <c r="A54" s="561"/>
      <c r="B54" s="555"/>
      <c r="C54" s="558"/>
      <c r="D54" s="240"/>
      <c r="E54" s="242"/>
      <c r="F54" s="240"/>
      <c r="G54" s="236"/>
      <c r="H54" s="236"/>
      <c r="I54" s="237"/>
      <c r="J54" s="236"/>
      <c r="K54" s="236"/>
      <c r="L54" s="236"/>
      <c r="M54" s="258"/>
      <c r="N54" s="236"/>
      <c r="O54" s="236"/>
    </row>
    <row r="55" spans="1:18" s="243" customFormat="1" ht="18" hidden="1" thickBot="1" x14ac:dyDescent="0.25">
      <c r="A55" s="262" t="s">
        <v>9</v>
      </c>
      <c r="B55" s="263">
        <v>2756171351.6100006</v>
      </c>
      <c r="C55" s="264">
        <v>2141187121.77</v>
      </c>
      <c r="D55" s="264"/>
      <c r="E55" s="264"/>
      <c r="F55" s="265"/>
      <c r="G55" s="236"/>
      <c r="H55" s="236"/>
      <c r="I55" s="237"/>
      <c r="J55" s="236"/>
      <c r="K55" s="236"/>
      <c r="L55" s="236"/>
      <c r="M55" s="258"/>
      <c r="N55" s="236"/>
      <c r="O55" s="236"/>
    </row>
    <row r="56" spans="1:18" s="243" customFormat="1" ht="18" hidden="1" thickBot="1" x14ac:dyDescent="0.25">
      <c r="A56" s="262" t="s">
        <v>37</v>
      </c>
      <c r="B56" s="263">
        <v>2394559480.2300005</v>
      </c>
      <c r="C56" s="264">
        <v>1804632982.97</v>
      </c>
      <c r="D56" s="264"/>
      <c r="E56" s="264"/>
      <c r="F56" s="265"/>
      <c r="G56" s="236"/>
      <c r="H56" s="236"/>
      <c r="I56" s="237"/>
      <c r="J56" s="236"/>
      <c r="K56" s="236"/>
      <c r="L56" s="236"/>
      <c r="M56" s="258"/>
      <c r="N56" s="236"/>
      <c r="O56" s="236"/>
    </row>
    <row r="57" spans="1:18" s="243" customFormat="1" ht="18" hidden="1" thickBot="1" x14ac:dyDescent="0.25">
      <c r="A57" s="266" t="s">
        <v>65</v>
      </c>
      <c r="B57" s="267">
        <v>26618195.989999998</v>
      </c>
      <c r="C57" s="267">
        <v>24037520.32</v>
      </c>
      <c r="D57" s="267"/>
      <c r="E57" s="267"/>
      <c r="F57" s="268"/>
      <c r="G57" s="236"/>
      <c r="H57" s="236"/>
      <c r="I57" s="237"/>
      <c r="J57" s="236"/>
      <c r="K57" s="236"/>
      <c r="L57" s="236"/>
      <c r="M57" s="258"/>
      <c r="N57" s="236"/>
      <c r="O57" s="236"/>
    </row>
    <row r="58" spans="1:18" s="243" customFormat="1" ht="18" hidden="1" thickBot="1" x14ac:dyDescent="0.25">
      <c r="A58" s="266" t="s">
        <v>66</v>
      </c>
      <c r="B58" s="267">
        <v>1807911464.2400002</v>
      </c>
      <c r="C58" s="269">
        <v>1659853361.6500001</v>
      </c>
      <c r="D58" s="269"/>
      <c r="E58" s="269"/>
      <c r="F58" s="268"/>
      <c r="G58" s="236"/>
      <c r="H58" s="236"/>
      <c r="I58" s="237"/>
      <c r="J58" s="236"/>
      <c r="K58" s="236"/>
      <c r="L58" s="236"/>
      <c r="M58" s="258"/>
      <c r="N58" s="236"/>
      <c r="O58" s="236"/>
    </row>
    <row r="59" spans="1:18" s="243" customFormat="1" ht="18" hidden="1" thickBot="1" x14ac:dyDescent="0.25">
      <c r="A59" s="266" t="s">
        <v>67</v>
      </c>
      <c r="B59" s="267">
        <v>560029820</v>
      </c>
      <c r="C59" s="269">
        <v>120742101</v>
      </c>
      <c r="D59" s="269"/>
      <c r="E59" s="269"/>
      <c r="F59" s="268"/>
      <c r="G59" s="236"/>
      <c r="H59" s="236"/>
      <c r="I59" s="237"/>
      <c r="J59" s="236"/>
      <c r="K59" s="236"/>
      <c r="L59" s="236"/>
      <c r="M59" s="258"/>
      <c r="N59" s="236"/>
      <c r="O59" s="236"/>
    </row>
    <row r="60" spans="1:18" s="243" customFormat="1" ht="18" hidden="1" thickBot="1" x14ac:dyDescent="0.25">
      <c r="A60" s="262" t="s">
        <v>68</v>
      </c>
      <c r="B60" s="263">
        <v>361611871.38</v>
      </c>
      <c r="C60" s="264">
        <v>336554138.79999995</v>
      </c>
      <c r="D60" s="264"/>
      <c r="E60" s="264"/>
      <c r="F60" s="265"/>
      <c r="G60" s="236"/>
      <c r="H60" s="236"/>
      <c r="I60" s="237"/>
      <c r="J60" s="236"/>
      <c r="K60" s="236"/>
      <c r="L60" s="236"/>
      <c r="M60" s="258"/>
      <c r="N60" s="236"/>
      <c r="O60" s="236"/>
    </row>
    <row r="61" spans="1:18" s="243" customFormat="1" ht="17.25" hidden="1" x14ac:dyDescent="0.2">
      <c r="A61" s="236"/>
      <c r="B61" s="258"/>
      <c r="E61" s="258"/>
      <c r="F61" s="270"/>
      <c r="G61" s="236"/>
      <c r="H61" s="236"/>
      <c r="I61" s="237"/>
      <c r="J61" s="236"/>
      <c r="K61" s="236"/>
      <c r="L61" s="236"/>
      <c r="M61" s="258"/>
      <c r="N61" s="236"/>
      <c r="O61" s="236"/>
    </row>
    <row r="62" spans="1:18" s="243" customFormat="1" ht="17.25" hidden="1" x14ac:dyDescent="0.2">
      <c r="A62" s="559" t="s">
        <v>14</v>
      </c>
      <c r="B62" s="553" t="s">
        <v>64</v>
      </c>
      <c r="C62" s="556" t="s">
        <v>69</v>
      </c>
      <c r="D62" s="233"/>
      <c r="E62" s="235"/>
      <c r="F62" s="270"/>
      <c r="G62" s="236"/>
      <c r="H62" s="236"/>
      <c r="I62" s="237"/>
      <c r="J62" s="236"/>
      <c r="K62" s="236"/>
      <c r="L62" s="236"/>
      <c r="M62" s="258"/>
      <c r="N62" s="236"/>
      <c r="O62" s="236"/>
    </row>
    <row r="63" spans="1:18" s="243" customFormat="1" ht="18" hidden="1" thickBot="1" x14ac:dyDescent="0.25">
      <c r="A63" s="561"/>
      <c r="B63" s="555"/>
      <c r="C63" s="558"/>
      <c r="D63" s="240"/>
      <c r="E63" s="242"/>
      <c r="F63" s="270"/>
      <c r="G63" s="236"/>
      <c r="H63" s="236"/>
      <c r="I63" s="237"/>
      <c r="J63" s="236"/>
      <c r="K63" s="236"/>
      <c r="L63" s="236"/>
      <c r="M63" s="258"/>
      <c r="N63" s="236"/>
      <c r="O63" s="236"/>
    </row>
    <row r="64" spans="1:18" s="236" customFormat="1" ht="18" hidden="1" thickBot="1" x14ac:dyDescent="0.25">
      <c r="A64" s="271">
        <v>2272.61</v>
      </c>
      <c r="B64" s="242">
        <v>1304.3499999999999</v>
      </c>
      <c r="C64" s="272">
        <v>57.394361549055922</v>
      </c>
      <c r="D64" s="272"/>
      <c r="E64" s="242"/>
      <c r="F64" s="270"/>
      <c r="I64" s="237"/>
      <c r="M64" s="258"/>
    </row>
    <row r="65" spans="1:14" s="236" customFormat="1" ht="17.25" hidden="1" x14ac:dyDescent="0.2">
      <c r="B65" s="258"/>
      <c r="C65" s="243"/>
      <c r="D65" s="258"/>
      <c r="E65" s="258"/>
      <c r="F65" s="270"/>
      <c r="I65" s="237"/>
      <c r="M65" s="258"/>
    </row>
    <row r="66" spans="1:14" s="236" customFormat="1" ht="17.25" hidden="1" x14ac:dyDescent="0.2">
      <c r="B66" s="258"/>
      <c r="C66" s="243"/>
      <c r="D66" s="258"/>
      <c r="E66" s="258"/>
      <c r="F66" s="270"/>
      <c r="I66" s="237"/>
      <c r="M66" s="258"/>
    </row>
    <row r="67" spans="1:14" s="236" customFormat="1" ht="17.25" hidden="1" x14ac:dyDescent="0.2">
      <c r="B67" s="258"/>
      <c r="C67" s="243"/>
      <c r="D67" s="258"/>
      <c r="E67" s="258"/>
      <c r="F67" s="270"/>
      <c r="I67" s="237"/>
      <c r="M67" s="258"/>
    </row>
    <row r="68" spans="1:14" s="236" customFormat="1" ht="17.25" hidden="1" x14ac:dyDescent="0.2">
      <c r="B68" s="258"/>
      <c r="C68" s="243"/>
      <c r="D68" s="258"/>
      <c r="E68" s="258"/>
      <c r="F68" s="270"/>
      <c r="I68" s="237"/>
      <c r="M68" s="258"/>
    </row>
    <row r="69" spans="1:14" s="236" customFormat="1" ht="17.25" hidden="1" x14ac:dyDescent="0.2">
      <c r="B69" s="258"/>
      <c r="C69" s="243"/>
      <c r="D69" s="258"/>
      <c r="E69" s="258"/>
      <c r="F69" s="270"/>
      <c r="I69" s="237"/>
      <c r="M69" s="258"/>
    </row>
    <row r="70" spans="1:14" s="236" customFormat="1" ht="17.25" hidden="1" x14ac:dyDescent="0.2">
      <c r="B70" s="258"/>
      <c r="C70" s="243"/>
      <c r="D70" s="258"/>
      <c r="E70" s="258"/>
      <c r="F70" s="270"/>
      <c r="I70" s="237"/>
      <c r="M70" s="258"/>
    </row>
    <row r="71" spans="1:14" s="236" customFormat="1" ht="42.75" hidden="1" customHeight="1" thickBot="1" x14ac:dyDescent="0.25">
      <c r="A71" s="250" t="s">
        <v>14</v>
      </c>
      <c r="B71" s="273" t="s">
        <v>70</v>
      </c>
      <c r="C71" s="274" t="s">
        <v>71</v>
      </c>
      <c r="D71" s="565"/>
      <c r="E71" s="566"/>
      <c r="F71" s="275"/>
      <c r="G71" s="276"/>
      <c r="H71" s="277"/>
      <c r="I71" s="278" t="s">
        <v>72</v>
      </c>
      <c r="M71" s="237"/>
      <c r="N71" s="238"/>
    </row>
    <row r="72" spans="1:14" s="236" customFormat="1" ht="17.25" hidden="1" x14ac:dyDescent="0.2">
      <c r="A72" s="250"/>
      <c r="B72" s="279"/>
      <c r="C72" s="250"/>
      <c r="D72" s="280"/>
      <c r="E72" s="281"/>
      <c r="F72" s="282"/>
      <c r="G72" s="283"/>
      <c r="H72" s="284"/>
      <c r="I72" s="285">
        <v>1193325315.4499998</v>
      </c>
      <c r="M72" s="237"/>
      <c r="N72" s="238"/>
    </row>
    <row r="73" spans="1:14" s="236" customFormat="1" ht="17.25" hidden="1" x14ac:dyDescent="0.2">
      <c r="A73" s="250" t="s">
        <v>73</v>
      </c>
      <c r="B73" s="279">
        <v>23377.21</v>
      </c>
      <c r="C73" s="286">
        <v>25633.058297030002</v>
      </c>
      <c r="D73" s="287"/>
      <c r="E73" s="273"/>
      <c r="F73" s="282"/>
      <c r="G73" s="283"/>
      <c r="H73" s="284"/>
      <c r="I73" s="285">
        <v>277254955.12</v>
      </c>
      <c r="M73" s="237"/>
      <c r="N73" s="238"/>
    </row>
    <row r="74" spans="1:14" s="236" customFormat="1" ht="17.25" hidden="1" x14ac:dyDescent="0.2">
      <c r="A74" s="250" t="s">
        <v>10</v>
      </c>
      <c r="B74" s="279">
        <v>14084.97</v>
      </c>
      <c r="C74" s="286">
        <v>16258.63813388</v>
      </c>
      <c r="D74" s="288"/>
      <c r="E74" s="289"/>
      <c r="F74" s="282"/>
      <c r="G74" s="283"/>
      <c r="H74" s="284"/>
      <c r="I74" s="285">
        <v>238871435.02999997</v>
      </c>
      <c r="M74" s="237"/>
      <c r="N74" s="238"/>
    </row>
    <row r="75" spans="1:14" s="236" customFormat="1" ht="17.25" hidden="1" x14ac:dyDescent="0.2">
      <c r="A75" s="250" t="s">
        <v>11</v>
      </c>
      <c r="B75" s="279">
        <v>9292.24</v>
      </c>
      <c r="C75" s="286">
        <v>9374.42016315</v>
      </c>
      <c r="D75" s="287"/>
      <c r="E75" s="273"/>
      <c r="F75" s="282"/>
      <c r="G75" s="283"/>
      <c r="H75" s="284"/>
      <c r="I75" s="285">
        <v>139884551.71000004</v>
      </c>
      <c r="M75" s="237"/>
      <c r="N75" s="238"/>
    </row>
    <row r="76" spans="1:14" s="236" customFormat="1" ht="17.25" hidden="1" x14ac:dyDescent="0.2">
      <c r="A76" s="243"/>
      <c r="B76" s="290"/>
      <c r="C76" s="291"/>
      <c r="D76" s="290"/>
      <c r="E76" s="290"/>
      <c r="F76" s="282"/>
      <c r="G76" s="283"/>
      <c r="H76" s="284"/>
      <c r="I76" s="285">
        <v>92066800</v>
      </c>
      <c r="M76" s="237"/>
      <c r="N76" s="238"/>
    </row>
    <row r="77" spans="1:14" s="236" customFormat="1" ht="17.25" hidden="1" x14ac:dyDescent="0.2">
      <c r="A77" s="243"/>
      <c r="B77" s="290"/>
      <c r="C77" s="291"/>
      <c r="D77" s="290"/>
      <c r="E77" s="290"/>
      <c r="F77" s="282"/>
      <c r="G77" s="283"/>
      <c r="H77" s="284"/>
      <c r="I77" s="285">
        <v>50191100</v>
      </c>
      <c r="M77" s="237"/>
      <c r="N77" s="238"/>
    </row>
    <row r="78" spans="1:14" s="236" customFormat="1" ht="17.25" hidden="1" x14ac:dyDescent="0.2">
      <c r="A78" s="243"/>
      <c r="B78" s="290"/>
      <c r="C78" s="291"/>
      <c r="D78" s="290"/>
      <c r="E78" s="290"/>
      <c r="F78" s="292"/>
      <c r="G78" s="293"/>
      <c r="H78" s="294"/>
      <c r="I78" s="295">
        <v>26977000</v>
      </c>
      <c r="M78" s="237"/>
      <c r="N78" s="238"/>
    </row>
    <row r="79" spans="1:14" s="236" customFormat="1" ht="17.25" hidden="1" x14ac:dyDescent="0.2">
      <c r="A79" s="243"/>
      <c r="B79" s="290"/>
      <c r="C79" s="291"/>
      <c r="D79" s="290"/>
      <c r="E79" s="290"/>
      <c r="F79" s="296"/>
      <c r="G79" s="283"/>
      <c r="H79" s="297" t="s">
        <v>73</v>
      </c>
      <c r="I79" s="298">
        <f>SUM(I72:I78)</f>
        <v>2018571157.3099997</v>
      </c>
      <c r="J79" s="252"/>
      <c r="K79" s="299"/>
      <c r="M79" s="237"/>
      <c r="N79" s="238"/>
    </row>
    <row r="80" spans="1:14" s="236" customFormat="1" ht="17.25" hidden="1" x14ac:dyDescent="0.2">
      <c r="A80" s="243"/>
      <c r="B80" s="258"/>
      <c r="C80" s="243"/>
      <c r="D80" s="258"/>
      <c r="E80" s="258"/>
      <c r="F80" s="300"/>
      <c r="G80" s="301"/>
      <c r="H80" s="302"/>
      <c r="I80" s="303">
        <v>53357700</v>
      </c>
      <c r="M80" s="237"/>
      <c r="N80" s="238"/>
    </row>
    <row r="81" spans="1:13" s="236" customFormat="1" ht="17.25" hidden="1" x14ac:dyDescent="0.2">
      <c r="A81" s="243"/>
      <c r="B81" s="290"/>
      <c r="C81" s="291"/>
      <c r="D81" s="290"/>
      <c r="E81" s="290"/>
      <c r="F81" s="304"/>
      <c r="I81" s="305"/>
      <c r="M81" s="258"/>
    </row>
    <row r="82" spans="1:13" s="236" customFormat="1" ht="17.25" hidden="1" x14ac:dyDescent="0.2">
      <c r="A82" s="306" t="s">
        <v>74</v>
      </c>
      <c r="B82" s="290"/>
      <c r="C82" s="291"/>
      <c r="D82" s="290"/>
      <c r="E82" s="290"/>
      <c r="F82" s="304"/>
      <c r="I82" s="305"/>
      <c r="M82" s="258"/>
    </row>
    <row r="83" spans="1:13" s="310" customFormat="1" ht="17.25" hidden="1" x14ac:dyDescent="0.2">
      <c r="A83" s="307" t="s">
        <v>2</v>
      </c>
      <c r="B83" s="231" t="s">
        <v>14</v>
      </c>
      <c r="C83" s="232" t="s">
        <v>64</v>
      </c>
      <c r="D83" s="231"/>
      <c r="E83" s="235"/>
      <c r="F83" s="308"/>
      <c r="G83" s="308" t="s">
        <v>60</v>
      </c>
      <c r="H83" s="309" t="s">
        <v>58</v>
      </c>
      <c r="I83" s="237"/>
      <c r="J83" s="236"/>
      <c r="K83" s="236"/>
      <c r="M83" s="258"/>
    </row>
    <row r="84" spans="1:13" s="310" customFormat="1" ht="18" hidden="1" thickBot="1" x14ac:dyDescent="0.25">
      <c r="A84" s="311" t="s">
        <v>73</v>
      </c>
      <c r="B84" s="267">
        <f>+B85+B86</f>
        <v>29606141386.419998</v>
      </c>
      <c r="C84" s="267">
        <f>+C85+C86</f>
        <v>27752159002.389999</v>
      </c>
      <c r="D84" s="312"/>
      <c r="E84" s="313"/>
      <c r="F84" s="267"/>
      <c r="G84" s="314">
        <f>+F84*100/B84</f>
        <v>0</v>
      </c>
      <c r="H84" s="315">
        <f>+G84-G4</f>
        <v>-81.739999999999995</v>
      </c>
      <c r="I84" s="237"/>
      <c r="J84" s="236"/>
      <c r="K84" s="236"/>
      <c r="M84" s="258"/>
    </row>
    <row r="85" spans="1:13" s="310" customFormat="1" ht="18" hidden="1" thickBot="1" x14ac:dyDescent="0.25">
      <c r="A85" s="311" t="s">
        <v>10</v>
      </c>
      <c r="B85" s="267">
        <f>+B17</f>
        <v>19134475597.919998</v>
      </c>
      <c r="C85" s="316">
        <f>+E17</f>
        <v>18996556694.790001</v>
      </c>
      <c r="D85" s="312"/>
      <c r="E85" s="314"/>
      <c r="F85" s="316"/>
      <c r="G85" s="314">
        <f>+F85*100/B85</f>
        <v>0</v>
      </c>
      <c r="H85" s="315">
        <f>+G85-G5</f>
        <v>-81.760000000000005</v>
      </c>
      <c r="I85" s="237"/>
      <c r="J85" s="236"/>
      <c r="K85" s="236"/>
      <c r="M85" s="258"/>
    </row>
    <row r="86" spans="1:13" s="310" customFormat="1" ht="18" hidden="1" thickBot="1" x14ac:dyDescent="0.25">
      <c r="A86" s="311" t="s">
        <v>11</v>
      </c>
      <c r="B86" s="267">
        <f>+B18</f>
        <v>10471665788.5</v>
      </c>
      <c r="C86" s="316">
        <f>+E18</f>
        <v>8755602307.6000004</v>
      </c>
      <c r="D86" s="312"/>
      <c r="E86" s="313"/>
      <c r="F86" s="316"/>
      <c r="G86" s="314">
        <f t="shared" ref="G86" si="12">+F86*100/B86</f>
        <v>0</v>
      </c>
      <c r="H86" s="317">
        <f>+G86-G6</f>
        <v>-81.650000000000006</v>
      </c>
      <c r="I86" s="237"/>
      <c r="J86" s="236"/>
      <c r="K86" s="236"/>
      <c r="M86" s="258"/>
    </row>
    <row r="87" spans="1:13" s="310" customFormat="1" ht="17.25" hidden="1" x14ac:dyDescent="0.2">
      <c r="B87" s="258"/>
      <c r="C87" s="243"/>
      <c r="D87" s="258"/>
      <c r="E87" s="258"/>
      <c r="F87" s="270"/>
      <c r="G87" s="236"/>
      <c r="I87" s="237"/>
      <c r="J87" s="236"/>
      <c r="K87" s="236"/>
      <c r="M87" s="258"/>
    </row>
    <row r="88" spans="1:13" s="310" customFormat="1" ht="17.25" hidden="1" x14ac:dyDescent="0.2">
      <c r="A88" s="567" t="s">
        <v>2</v>
      </c>
      <c r="B88" s="546" t="s">
        <v>14</v>
      </c>
      <c r="C88" s="569" t="s">
        <v>64</v>
      </c>
      <c r="D88" s="546"/>
      <c r="E88" s="281"/>
      <c r="F88" s="318"/>
      <c r="G88" s="236"/>
      <c r="I88" s="237"/>
      <c r="J88" s="236"/>
      <c r="K88" s="236"/>
      <c r="M88" s="258"/>
    </row>
    <row r="89" spans="1:13" s="310" customFormat="1" ht="17.25" hidden="1" x14ac:dyDescent="0.2">
      <c r="A89" s="568"/>
      <c r="B89" s="547"/>
      <c r="C89" s="570"/>
      <c r="D89" s="547"/>
      <c r="E89" s="281"/>
      <c r="F89" s="318"/>
      <c r="G89" s="236"/>
      <c r="I89" s="237"/>
      <c r="J89" s="236"/>
      <c r="K89" s="236"/>
      <c r="M89" s="258"/>
    </row>
    <row r="90" spans="1:13" s="324" customFormat="1" ht="17.25" hidden="1" x14ac:dyDescent="0.2">
      <c r="A90" s="319" t="s">
        <v>9</v>
      </c>
      <c r="B90" s="320">
        <f t="shared" ref="B90:B98" si="13">+B29</f>
        <v>3363395507.7899995</v>
      </c>
      <c r="C90" s="320">
        <f t="shared" ref="C90:C98" si="14">+E29</f>
        <v>3186197791.3199997</v>
      </c>
      <c r="D90" s="321"/>
      <c r="E90" s="320"/>
      <c r="F90" s="322"/>
      <c r="G90" s="323"/>
      <c r="I90" s="325"/>
      <c r="J90" s="323"/>
      <c r="K90" s="323"/>
      <c r="M90" s="326"/>
    </row>
    <row r="91" spans="1:13" s="324" customFormat="1" ht="17.25" hidden="1" x14ac:dyDescent="0.2">
      <c r="A91" s="319" t="s">
        <v>37</v>
      </c>
      <c r="B91" s="320">
        <f t="shared" si="13"/>
        <v>2807293974.3599997</v>
      </c>
      <c r="C91" s="320">
        <f t="shared" si="14"/>
        <v>2635159524.1199999</v>
      </c>
      <c r="D91" s="321"/>
      <c r="E91" s="320"/>
      <c r="F91" s="322"/>
      <c r="G91" s="323"/>
      <c r="I91" s="325"/>
      <c r="J91" s="323"/>
      <c r="K91" s="323"/>
      <c r="M91" s="326"/>
    </row>
    <row r="92" spans="1:13" s="310" customFormat="1" ht="17.25" hidden="1" x14ac:dyDescent="0.2">
      <c r="A92" s="327" t="s">
        <v>39</v>
      </c>
      <c r="B92" s="328">
        <f t="shared" si="13"/>
        <v>24020888.32</v>
      </c>
      <c r="C92" s="328">
        <f t="shared" si="14"/>
        <v>24020888.32</v>
      </c>
      <c r="D92" s="329"/>
      <c r="E92" s="328"/>
      <c r="F92" s="330"/>
      <c r="G92" s="236"/>
      <c r="I92" s="237"/>
      <c r="J92" s="236"/>
      <c r="K92" s="236"/>
      <c r="M92" s="258"/>
    </row>
    <row r="93" spans="1:13" s="310" customFormat="1" ht="17.25" hidden="1" x14ac:dyDescent="0.2">
      <c r="A93" s="327" t="s">
        <v>40</v>
      </c>
      <c r="B93" s="328">
        <f t="shared" si="13"/>
        <v>1772393059.27</v>
      </c>
      <c r="C93" s="328">
        <f t="shared" si="14"/>
        <v>1719430930.48</v>
      </c>
      <c r="D93" s="329"/>
      <c r="E93" s="328"/>
      <c r="F93" s="330"/>
      <c r="G93" s="236"/>
      <c r="I93" s="237"/>
      <c r="J93" s="236"/>
      <c r="K93" s="236"/>
      <c r="M93" s="258"/>
    </row>
    <row r="94" spans="1:13" s="310" customFormat="1" ht="17.25" hidden="1" x14ac:dyDescent="0.2">
      <c r="A94" s="327" t="s">
        <v>41</v>
      </c>
      <c r="B94" s="328">
        <f t="shared" si="13"/>
        <v>843117212.76999998</v>
      </c>
      <c r="C94" s="328">
        <f t="shared" si="14"/>
        <v>728852203.6400001</v>
      </c>
      <c r="D94" s="329"/>
      <c r="E94" s="328"/>
      <c r="F94" s="330"/>
      <c r="G94" s="236"/>
      <c r="I94" s="237"/>
      <c r="J94" s="236"/>
      <c r="K94" s="236"/>
      <c r="M94" s="258"/>
    </row>
    <row r="95" spans="1:13" s="310" customFormat="1" ht="17.25" hidden="1" x14ac:dyDescent="0.2">
      <c r="A95" s="327" t="s">
        <v>42</v>
      </c>
      <c r="B95" s="328">
        <f t="shared" si="13"/>
        <v>167762814</v>
      </c>
      <c r="C95" s="328">
        <f t="shared" si="14"/>
        <v>162855501.68000001</v>
      </c>
      <c r="D95" s="329"/>
      <c r="E95" s="328"/>
      <c r="F95" s="330"/>
      <c r="G95" s="236"/>
      <c r="I95" s="237"/>
      <c r="J95" s="236"/>
      <c r="K95" s="236"/>
      <c r="M95" s="258"/>
    </row>
    <row r="96" spans="1:13" s="324" customFormat="1" ht="17.25" hidden="1" x14ac:dyDescent="0.2">
      <c r="A96" s="331" t="s">
        <v>43</v>
      </c>
      <c r="B96" s="320">
        <f t="shared" si="13"/>
        <v>556101533.42999995</v>
      </c>
      <c r="C96" s="320">
        <f t="shared" si="14"/>
        <v>551038267.20000005</v>
      </c>
      <c r="D96" s="321"/>
      <c r="E96" s="320"/>
      <c r="F96" s="322"/>
      <c r="G96" s="323"/>
      <c r="I96" s="325"/>
      <c r="J96" s="323"/>
      <c r="K96" s="323"/>
      <c r="M96" s="326"/>
    </row>
    <row r="97" spans="1:13" s="310" customFormat="1" ht="17.25" hidden="1" x14ac:dyDescent="0.2">
      <c r="A97" s="332" t="s">
        <v>40</v>
      </c>
      <c r="B97" s="328">
        <f t="shared" si="13"/>
        <v>384191433.42999995</v>
      </c>
      <c r="C97" s="328">
        <f t="shared" si="14"/>
        <v>379138167.19999999</v>
      </c>
      <c r="D97" s="329"/>
      <c r="E97" s="328"/>
      <c r="F97" s="330"/>
      <c r="G97" s="236"/>
      <c r="I97" s="237"/>
      <c r="J97" s="236"/>
      <c r="K97" s="236"/>
      <c r="M97" s="258"/>
    </row>
    <row r="98" spans="1:13" s="310" customFormat="1" ht="17.25" hidden="1" x14ac:dyDescent="0.2">
      <c r="A98" s="332" t="s">
        <v>41</v>
      </c>
      <c r="B98" s="328">
        <f t="shared" si="13"/>
        <v>153325783.75</v>
      </c>
      <c r="C98" s="328">
        <f t="shared" si="14"/>
        <v>153315783.75</v>
      </c>
      <c r="D98" s="329"/>
      <c r="E98" s="328"/>
      <c r="F98" s="330"/>
      <c r="G98" s="236"/>
      <c r="I98" s="237"/>
      <c r="J98" s="236"/>
      <c r="K98" s="236"/>
      <c r="M98" s="258"/>
    </row>
    <row r="99" spans="1:13" s="236" customFormat="1" ht="17.25" hidden="1" x14ac:dyDescent="0.2">
      <c r="B99" s="258"/>
      <c r="C99" s="243"/>
      <c r="D99" s="258"/>
      <c r="E99" s="258"/>
      <c r="F99" s="270"/>
      <c r="I99" s="237"/>
      <c r="M99" s="258"/>
    </row>
    <row r="100" spans="1:13" s="236" customFormat="1" ht="17.25" hidden="1" x14ac:dyDescent="0.2">
      <c r="B100" s="258"/>
      <c r="C100" s="243"/>
      <c r="D100" s="258"/>
      <c r="E100" s="258"/>
      <c r="F100" s="270"/>
      <c r="I100" s="237"/>
      <c r="M100" s="258"/>
    </row>
    <row r="101" spans="1:13" s="236" customFormat="1" ht="17.25" hidden="1" x14ac:dyDescent="0.2">
      <c r="B101" s="258"/>
      <c r="C101" s="243"/>
      <c r="D101" s="258"/>
      <c r="E101" s="258"/>
      <c r="F101" s="270"/>
      <c r="I101" s="237"/>
      <c r="M101" s="258"/>
    </row>
    <row r="102" spans="1:13" s="236" customFormat="1" ht="17.25" hidden="1" x14ac:dyDescent="0.2">
      <c r="A102" s="333" t="s">
        <v>75</v>
      </c>
      <c r="B102" s="258"/>
      <c r="C102" s="243"/>
      <c r="D102" s="258"/>
      <c r="E102" s="258"/>
      <c r="F102" s="270"/>
      <c r="I102" s="237"/>
      <c r="M102" s="258"/>
    </row>
    <row r="103" spans="1:13" s="236" customFormat="1" ht="18" hidden="1" thickBot="1" x14ac:dyDescent="0.25">
      <c r="A103" s="559" t="s">
        <v>2</v>
      </c>
      <c r="B103" s="553" t="s">
        <v>14</v>
      </c>
      <c r="C103" s="334" t="s">
        <v>7</v>
      </c>
      <c r="D103" s="335"/>
      <c r="E103" s="336"/>
      <c r="F103" s="337"/>
      <c r="G103" s="338" t="s">
        <v>50</v>
      </c>
      <c r="H103" s="335"/>
      <c r="I103" s="336"/>
      <c r="J103" s="337"/>
      <c r="K103" s="553"/>
      <c r="L103" s="556" t="s">
        <v>16</v>
      </c>
    </row>
    <row r="104" spans="1:13" s="236" customFormat="1" ht="15" hidden="1" customHeight="1" x14ac:dyDescent="0.2">
      <c r="A104" s="560"/>
      <c r="B104" s="554"/>
      <c r="C104" s="553" t="s">
        <v>76</v>
      </c>
      <c r="D104" s="553"/>
      <c r="E104" s="308"/>
      <c r="F104" s="559"/>
      <c r="G104" s="556" t="s">
        <v>76</v>
      </c>
      <c r="H104" s="553" t="s">
        <v>60</v>
      </c>
      <c r="I104" s="308" t="s">
        <v>77</v>
      </c>
      <c r="J104" s="559"/>
      <c r="K104" s="554"/>
      <c r="L104" s="557"/>
    </row>
    <row r="105" spans="1:13" s="236" customFormat="1" ht="17.25" hidden="1" x14ac:dyDescent="0.2">
      <c r="A105" s="560"/>
      <c r="B105" s="554"/>
      <c r="C105" s="554"/>
      <c r="D105" s="554"/>
      <c r="E105" s="308"/>
      <c r="F105" s="560"/>
      <c r="G105" s="557"/>
      <c r="H105" s="554"/>
      <c r="I105" s="308" t="s">
        <v>79</v>
      </c>
      <c r="J105" s="560"/>
      <c r="K105" s="554"/>
      <c r="L105" s="557"/>
    </row>
    <row r="106" spans="1:13" s="236" customFormat="1" ht="18" hidden="1" thickBot="1" x14ac:dyDescent="0.25">
      <c r="A106" s="561"/>
      <c r="B106" s="555"/>
      <c r="C106" s="555"/>
      <c r="D106" s="555"/>
      <c r="E106" s="339"/>
      <c r="F106" s="561"/>
      <c r="G106" s="558"/>
      <c r="H106" s="555"/>
      <c r="I106" s="240" t="s">
        <v>60</v>
      </c>
      <c r="J106" s="561"/>
      <c r="K106" s="555"/>
      <c r="L106" s="558"/>
    </row>
    <row r="107" spans="1:13" s="236" customFormat="1" ht="18" hidden="1" thickBot="1" x14ac:dyDescent="0.25">
      <c r="A107" s="244" t="s">
        <v>9</v>
      </c>
      <c r="B107" s="340">
        <f>+B108+B109</f>
        <v>29606141386.419998</v>
      </c>
      <c r="C107" s="340">
        <f>+C108+C109</f>
        <v>27752159002.389999</v>
      </c>
      <c r="D107" s="341"/>
      <c r="E107" s="312"/>
      <c r="F107" s="342"/>
      <c r="G107" s="340">
        <f>+K107+L107+C107</f>
        <v>29201749400.809998</v>
      </c>
      <c r="H107" s="251">
        <f>+G107*100/B107</f>
        <v>98.63409425655351</v>
      </c>
      <c r="I107" s="240">
        <v>81.739999999999995</v>
      </c>
      <c r="J107" s="342"/>
      <c r="K107" s="340"/>
      <c r="L107" s="340">
        <f>+L108+L109</f>
        <v>1449590398.4199998</v>
      </c>
    </row>
    <row r="108" spans="1:13" s="236" customFormat="1" ht="18" hidden="1" thickBot="1" x14ac:dyDescent="0.25">
      <c r="A108" s="244" t="s">
        <v>10</v>
      </c>
      <c r="B108" s="340">
        <f>+B17</f>
        <v>19134475597.919998</v>
      </c>
      <c r="C108" s="340">
        <f>+E17</f>
        <v>18996556694.790001</v>
      </c>
      <c r="D108" s="341"/>
      <c r="E108" s="312"/>
      <c r="F108" s="342"/>
      <c r="G108" s="340">
        <f>+K108+L108+C108</f>
        <v>19065425999.66</v>
      </c>
      <c r="H108" s="251">
        <f>+G108*100/B108</f>
        <v>99.639135141662805</v>
      </c>
      <c r="I108" s="240">
        <v>81.760000000000005</v>
      </c>
      <c r="J108" s="342"/>
      <c r="K108" s="340"/>
      <c r="L108" s="340">
        <f>+D17</f>
        <v>68869304.86999999</v>
      </c>
    </row>
    <row r="109" spans="1:13" s="236" customFormat="1" ht="18" hidden="1" thickBot="1" x14ac:dyDescent="0.25">
      <c r="A109" s="244" t="s">
        <v>11</v>
      </c>
      <c r="B109" s="340">
        <f>+B18</f>
        <v>10471665788.5</v>
      </c>
      <c r="C109" s="340">
        <f>+E18</f>
        <v>8755602307.6000004</v>
      </c>
      <c r="D109" s="341"/>
      <c r="E109" s="312"/>
      <c r="F109" s="342"/>
      <c r="G109" s="340">
        <f>+K109+L109+C109</f>
        <v>10136323401.15</v>
      </c>
      <c r="H109" s="251">
        <f>+G109*100/B109</f>
        <v>96.797621370629741</v>
      </c>
      <c r="I109" s="240">
        <v>81.650000000000006</v>
      </c>
      <c r="J109" s="342"/>
      <c r="K109" s="340"/>
      <c r="L109" s="340">
        <f>+D18</f>
        <v>1380721093.55</v>
      </c>
    </row>
    <row r="110" spans="1:13" s="236" customFormat="1" ht="17.25" hidden="1" x14ac:dyDescent="0.2">
      <c r="B110" s="258"/>
      <c r="C110" s="258"/>
      <c r="D110" s="270"/>
      <c r="G110" s="237"/>
      <c r="K110" s="243"/>
      <c r="L110" s="258"/>
    </row>
    <row r="111" spans="1:13" s="236" customFormat="1" ht="17.25" hidden="1" x14ac:dyDescent="0.2">
      <c r="A111" s="333" t="s">
        <v>80</v>
      </c>
      <c r="B111" s="258"/>
      <c r="C111" s="258"/>
      <c r="D111" s="270"/>
      <c r="G111" s="237"/>
      <c r="K111" s="243"/>
      <c r="L111" s="258"/>
    </row>
    <row r="112" spans="1:13" s="236" customFormat="1" ht="17.25" hidden="1" x14ac:dyDescent="0.2">
      <c r="A112" s="544" t="s">
        <v>2</v>
      </c>
      <c r="B112" s="546" t="s">
        <v>14</v>
      </c>
      <c r="C112" s="281" t="s">
        <v>7</v>
      </c>
      <c r="D112" s="318"/>
      <c r="E112" s="548"/>
      <c r="F112" s="549"/>
      <c r="G112" s="237"/>
      <c r="K112" s="318"/>
      <c r="L112" s="546" t="s">
        <v>16</v>
      </c>
    </row>
    <row r="113" spans="1:13" s="236" customFormat="1" ht="17.25" hidden="1" x14ac:dyDescent="0.2">
      <c r="A113" s="545"/>
      <c r="B113" s="547"/>
      <c r="C113" s="281" t="s">
        <v>76</v>
      </c>
      <c r="D113" s="318"/>
      <c r="E113" s="318"/>
      <c r="F113" s="343"/>
      <c r="G113" s="237"/>
      <c r="K113" s="318"/>
      <c r="L113" s="547"/>
    </row>
    <row r="114" spans="1:13" s="323" customFormat="1" ht="17.25" hidden="1" x14ac:dyDescent="0.2">
      <c r="A114" s="344" t="s">
        <v>9</v>
      </c>
      <c r="B114" s="287">
        <f t="shared" ref="B114:B122" si="15">+B29</f>
        <v>3363395507.7899995</v>
      </c>
      <c r="C114" s="287">
        <f t="shared" ref="C114:C122" si="16">+E29</f>
        <v>3186197791.3199997</v>
      </c>
      <c r="D114" s="345"/>
      <c r="E114" s="320"/>
      <c r="F114" s="346"/>
      <c r="G114" s="325"/>
      <c r="K114" s="287"/>
      <c r="L114" s="287">
        <f t="shared" ref="L114:L122" si="17">+D29</f>
        <v>19055724.869999997</v>
      </c>
    </row>
    <row r="115" spans="1:13" s="323" customFormat="1" ht="17.25" hidden="1" x14ac:dyDescent="0.2">
      <c r="A115" s="344" t="s">
        <v>37</v>
      </c>
      <c r="B115" s="287">
        <f t="shared" si="15"/>
        <v>2807293974.3599997</v>
      </c>
      <c r="C115" s="287">
        <f t="shared" si="16"/>
        <v>2635159524.1199999</v>
      </c>
      <c r="D115" s="345"/>
      <c r="E115" s="320"/>
      <c r="F115" s="346"/>
      <c r="G115" s="325"/>
      <c r="K115" s="287"/>
      <c r="L115" s="287">
        <f t="shared" si="17"/>
        <v>19055724.869999997</v>
      </c>
    </row>
    <row r="116" spans="1:13" s="236" customFormat="1" ht="17.25" hidden="1" x14ac:dyDescent="0.2">
      <c r="A116" s="347" t="s">
        <v>39</v>
      </c>
      <c r="B116" s="287">
        <f t="shared" si="15"/>
        <v>24020888.32</v>
      </c>
      <c r="C116" s="287">
        <f t="shared" si="16"/>
        <v>24020888.32</v>
      </c>
      <c r="D116" s="348"/>
      <c r="E116" s="328"/>
      <c r="F116" s="349"/>
      <c r="G116" s="237"/>
      <c r="K116" s="287"/>
      <c r="L116" s="287">
        <f t="shared" si="17"/>
        <v>0</v>
      </c>
    </row>
    <row r="117" spans="1:13" s="236" customFormat="1" ht="17.25" hidden="1" x14ac:dyDescent="0.2">
      <c r="A117" s="347" t="s">
        <v>40</v>
      </c>
      <c r="B117" s="287">
        <f t="shared" si="15"/>
        <v>1772393059.27</v>
      </c>
      <c r="C117" s="287">
        <f t="shared" si="16"/>
        <v>1719430930.48</v>
      </c>
      <c r="D117" s="348"/>
      <c r="E117" s="328"/>
      <c r="F117" s="349"/>
      <c r="G117" s="237"/>
      <c r="K117" s="287"/>
      <c r="L117" s="287">
        <f t="shared" si="17"/>
        <v>1059233.3999999999</v>
      </c>
    </row>
    <row r="118" spans="1:13" s="236" customFormat="1" ht="17.25" hidden="1" x14ac:dyDescent="0.2">
      <c r="A118" s="347" t="s">
        <v>41</v>
      </c>
      <c r="B118" s="287">
        <f t="shared" si="15"/>
        <v>843117212.76999998</v>
      </c>
      <c r="C118" s="287">
        <f t="shared" si="16"/>
        <v>728852203.6400001</v>
      </c>
      <c r="D118" s="348"/>
      <c r="E118" s="328"/>
      <c r="F118" s="349"/>
      <c r="G118" s="237"/>
      <c r="K118" s="287"/>
      <c r="L118" s="287">
        <f t="shared" si="17"/>
        <v>17996491.469999999</v>
      </c>
    </row>
    <row r="119" spans="1:13" s="236" customFormat="1" ht="17.25" hidden="1" x14ac:dyDescent="0.2">
      <c r="A119" s="347" t="s">
        <v>42</v>
      </c>
      <c r="B119" s="287">
        <f t="shared" si="15"/>
        <v>167762814</v>
      </c>
      <c r="C119" s="287">
        <f t="shared" si="16"/>
        <v>162855501.68000001</v>
      </c>
      <c r="D119" s="348"/>
      <c r="E119" s="328"/>
      <c r="F119" s="349"/>
      <c r="G119" s="237"/>
      <c r="K119" s="287"/>
      <c r="L119" s="287">
        <f t="shared" si="17"/>
        <v>0</v>
      </c>
    </row>
    <row r="120" spans="1:13" s="323" customFormat="1" ht="17.25" hidden="1" x14ac:dyDescent="0.2">
      <c r="A120" s="344" t="s">
        <v>43</v>
      </c>
      <c r="B120" s="287">
        <f t="shared" si="15"/>
        <v>556101533.42999995</v>
      </c>
      <c r="C120" s="287">
        <f t="shared" si="16"/>
        <v>551038267.20000005</v>
      </c>
      <c r="D120" s="345"/>
      <c r="E120" s="320"/>
      <c r="F120" s="346"/>
      <c r="G120" s="325"/>
      <c r="K120" s="287"/>
      <c r="L120" s="287">
        <f t="shared" si="17"/>
        <v>0</v>
      </c>
    </row>
    <row r="121" spans="1:13" s="236" customFormat="1" ht="27" hidden="1" customHeight="1" x14ac:dyDescent="0.2">
      <c r="A121" s="347" t="s">
        <v>40</v>
      </c>
      <c r="B121" s="287">
        <f t="shared" si="15"/>
        <v>384191433.42999995</v>
      </c>
      <c r="C121" s="287">
        <f t="shared" si="16"/>
        <v>379138167.19999999</v>
      </c>
      <c r="D121" s="348"/>
      <c r="E121" s="328"/>
      <c r="F121" s="349"/>
      <c r="G121" s="237"/>
      <c r="K121" s="287"/>
      <c r="L121" s="287">
        <f t="shared" si="17"/>
        <v>0</v>
      </c>
    </row>
    <row r="122" spans="1:13" s="350" customFormat="1" ht="17.25" hidden="1" x14ac:dyDescent="0.2">
      <c r="A122" s="347" t="s">
        <v>41</v>
      </c>
      <c r="B122" s="287">
        <f t="shared" si="15"/>
        <v>153325783.75</v>
      </c>
      <c r="C122" s="287">
        <f t="shared" si="16"/>
        <v>153315783.75</v>
      </c>
      <c r="D122" s="348"/>
      <c r="E122" s="328"/>
      <c r="F122" s="349"/>
      <c r="G122" s="237"/>
      <c r="H122" s="236"/>
      <c r="I122" s="236"/>
      <c r="K122" s="287"/>
      <c r="L122" s="287">
        <f t="shared" si="17"/>
        <v>0</v>
      </c>
    </row>
    <row r="123" spans="1:13" s="350" customFormat="1" ht="17.25" hidden="1" x14ac:dyDescent="0.2">
      <c r="A123" s="236"/>
      <c r="B123" s="258"/>
      <c r="C123" s="243"/>
      <c r="D123" s="258"/>
      <c r="E123" s="258"/>
      <c r="F123" s="270"/>
      <c r="G123" s="236"/>
      <c r="H123" s="236"/>
      <c r="I123" s="237"/>
      <c r="J123" s="236"/>
      <c r="K123" s="236"/>
      <c r="M123" s="258"/>
    </row>
    <row r="124" spans="1:13" s="350" customFormat="1" ht="17.25" hidden="1" x14ac:dyDescent="0.2">
      <c r="A124" s="350" t="s">
        <v>83</v>
      </c>
      <c r="B124" s="258"/>
      <c r="C124" s="243"/>
      <c r="D124" s="258"/>
      <c r="E124" s="258"/>
      <c r="F124" s="270"/>
      <c r="G124" s="236"/>
      <c r="I124" s="237"/>
      <c r="J124" s="236"/>
      <c r="K124" s="236"/>
      <c r="M124" s="258"/>
    </row>
    <row r="125" spans="1:13" s="350" customFormat="1" ht="18" hidden="1" thickBot="1" x14ac:dyDescent="0.25">
      <c r="A125" s="550" t="s">
        <v>2</v>
      </c>
      <c r="B125" s="553" t="s">
        <v>14</v>
      </c>
      <c r="C125" s="556" t="s">
        <v>16</v>
      </c>
      <c r="D125" s="334"/>
      <c r="E125" s="335"/>
      <c r="F125" s="336"/>
      <c r="G125" s="351"/>
      <c r="H125" s="352" t="s">
        <v>50</v>
      </c>
      <c r="I125" s="335"/>
      <c r="J125" s="336"/>
      <c r="K125" s="351"/>
      <c r="M125" s="258"/>
    </row>
    <row r="126" spans="1:13" s="350" customFormat="1" ht="15" hidden="1" customHeight="1" x14ac:dyDescent="0.2">
      <c r="A126" s="551"/>
      <c r="B126" s="554"/>
      <c r="C126" s="557"/>
      <c r="D126" s="553"/>
      <c r="E126" s="553"/>
      <c r="F126" s="308"/>
      <c r="G126" s="556" t="s">
        <v>78</v>
      </c>
      <c r="H126" s="550" t="s">
        <v>76</v>
      </c>
      <c r="I126" s="553" t="s">
        <v>60</v>
      </c>
      <c r="J126" s="308"/>
      <c r="K126" s="556"/>
      <c r="M126" s="258"/>
    </row>
    <row r="127" spans="1:13" s="350" customFormat="1" ht="17.25" hidden="1" x14ac:dyDescent="0.2">
      <c r="A127" s="551"/>
      <c r="B127" s="554"/>
      <c r="C127" s="557"/>
      <c r="D127" s="554"/>
      <c r="E127" s="554"/>
      <c r="F127" s="308"/>
      <c r="G127" s="557"/>
      <c r="H127" s="551"/>
      <c r="I127" s="554"/>
      <c r="J127" s="308"/>
      <c r="K127" s="557"/>
      <c r="M127" s="258"/>
    </row>
    <row r="128" spans="1:13" s="350" customFormat="1" ht="18" hidden="1" thickBot="1" x14ac:dyDescent="0.25">
      <c r="A128" s="552"/>
      <c r="B128" s="555"/>
      <c r="C128" s="558"/>
      <c r="D128" s="555"/>
      <c r="E128" s="555"/>
      <c r="F128" s="339"/>
      <c r="G128" s="558"/>
      <c r="H128" s="552"/>
      <c r="I128" s="555"/>
      <c r="J128" s="240"/>
      <c r="K128" s="558"/>
      <c r="M128" s="258"/>
    </row>
    <row r="129" spans="1:13" s="350" customFormat="1" ht="18" hidden="1" thickBot="1" x14ac:dyDescent="0.25">
      <c r="A129" s="353" t="s">
        <v>9</v>
      </c>
      <c r="B129" s="316">
        <f>+B130+B131</f>
        <v>89547000</v>
      </c>
      <c r="C129" s="354">
        <f>+C130+C131</f>
        <v>1159</v>
      </c>
      <c r="D129" s="316"/>
      <c r="E129" s="242"/>
      <c r="F129" s="240"/>
      <c r="G129" s="272">
        <f>+E129-F129</f>
        <v>0</v>
      </c>
      <c r="H129" s="355">
        <f>+C129+D129</f>
        <v>1159</v>
      </c>
      <c r="I129" s="242">
        <f>+H129*100/B129</f>
        <v>1.2942923827710588E-3</v>
      </c>
      <c r="J129" s="240"/>
      <c r="K129" s="272"/>
      <c r="M129" s="258"/>
    </row>
    <row r="130" spans="1:13" s="350" customFormat="1" ht="18" hidden="1" thickBot="1" x14ac:dyDescent="0.25">
      <c r="A130" s="353" t="s">
        <v>10</v>
      </c>
      <c r="B130" s="316">
        <f>B22</f>
        <v>14945000</v>
      </c>
      <c r="C130" s="356">
        <f>D22</f>
        <v>1159</v>
      </c>
      <c r="D130" s="316"/>
      <c r="E130" s="242"/>
      <c r="F130" s="240"/>
      <c r="G130" s="272">
        <f>+E130-F130</f>
        <v>0</v>
      </c>
      <c r="H130" s="355">
        <f>+C130+D130</f>
        <v>1159</v>
      </c>
      <c r="I130" s="242">
        <f>+H130*100/B130</f>
        <v>7.7551020408163267E-3</v>
      </c>
      <c r="J130" s="240"/>
      <c r="K130" s="272"/>
      <c r="M130" s="258"/>
    </row>
    <row r="131" spans="1:13" s="236" customFormat="1" ht="18" hidden="1" thickBot="1" x14ac:dyDescent="0.25">
      <c r="A131" s="353" t="s">
        <v>11</v>
      </c>
      <c r="B131" s="316">
        <f>B23</f>
        <v>74602000</v>
      </c>
      <c r="C131" s="354" t="str">
        <f>D23</f>
        <v>0</v>
      </c>
      <c r="D131" s="316"/>
      <c r="E131" s="242"/>
      <c r="F131" s="240"/>
      <c r="G131" s="272">
        <f>+E131-F131</f>
        <v>0</v>
      </c>
      <c r="H131" s="355">
        <f>+C131+D131</f>
        <v>0</v>
      </c>
      <c r="I131" s="242">
        <f>+H131*100/B131</f>
        <v>0</v>
      </c>
      <c r="J131" s="240"/>
      <c r="K131" s="272"/>
      <c r="M131" s="258"/>
    </row>
    <row r="132" spans="1:13" s="236" customFormat="1" ht="17.25" hidden="1" x14ac:dyDescent="0.2">
      <c r="B132" s="258"/>
      <c r="C132" s="243"/>
      <c r="D132" s="258"/>
      <c r="E132" s="258"/>
      <c r="F132" s="270"/>
      <c r="I132" s="237"/>
      <c r="M132" s="258"/>
    </row>
    <row r="133" spans="1:13" s="236" customFormat="1" ht="17.25" hidden="1" x14ac:dyDescent="0.2">
      <c r="B133" s="258"/>
      <c r="C133" s="243"/>
      <c r="D133" s="258"/>
      <c r="E133" s="258"/>
      <c r="F133" s="270"/>
      <c r="I133" s="237"/>
      <c r="M133" s="258"/>
    </row>
    <row r="134" spans="1:13" s="236" customFormat="1" ht="15" hidden="1" customHeight="1" x14ac:dyDescent="0.2">
      <c r="A134" s="540" t="s">
        <v>2</v>
      </c>
      <c r="B134" s="542" t="s">
        <v>14</v>
      </c>
      <c r="C134" s="358" t="s">
        <v>81</v>
      </c>
      <c r="D134" s="542"/>
      <c r="E134" s="542"/>
      <c r="F134" s="538"/>
      <c r="G134" s="538" t="s">
        <v>84</v>
      </c>
      <c r="H134" s="357" t="s">
        <v>60</v>
      </c>
      <c r="I134" s="237"/>
      <c r="M134" s="258"/>
    </row>
    <row r="135" spans="1:13" s="236" customFormat="1" ht="24" hidden="1" customHeight="1" thickBot="1" x14ac:dyDescent="0.25">
      <c r="A135" s="541"/>
      <c r="B135" s="543"/>
      <c r="C135" s="360" t="s">
        <v>82</v>
      </c>
      <c r="D135" s="543"/>
      <c r="E135" s="543"/>
      <c r="F135" s="539"/>
      <c r="G135" s="539"/>
      <c r="H135" s="359" t="s">
        <v>8</v>
      </c>
      <c r="I135" s="237"/>
      <c r="M135" s="258"/>
    </row>
    <row r="136" spans="1:13" s="365" customFormat="1" ht="18.75" hidden="1" thickTop="1" thickBot="1" x14ac:dyDescent="0.25">
      <c r="A136" s="361" t="s">
        <v>85</v>
      </c>
      <c r="B136" s="362"/>
      <c r="C136" s="363"/>
      <c r="D136" s="362"/>
      <c r="E136" s="362"/>
      <c r="F136" s="363"/>
      <c r="G136" s="363"/>
      <c r="H136" s="364"/>
      <c r="I136" s="237"/>
      <c r="J136" s="236"/>
      <c r="K136" s="236"/>
      <c r="M136" s="366"/>
    </row>
    <row r="137" spans="1:13" s="365" customFormat="1" ht="18" hidden="1" thickBot="1" x14ac:dyDescent="0.25">
      <c r="A137" s="367" t="s">
        <v>86</v>
      </c>
      <c r="B137" s="368">
        <f>+B16</f>
        <v>29606141386.419998</v>
      </c>
      <c r="C137" s="369" t="s">
        <v>87</v>
      </c>
      <c r="D137" s="370"/>
      <c r="E137" s="370"/>
      <c r="F137" s="371"/>
      <c r="G137" s="372">
        <f>+D137+E137</f>
        <v>0</v>
      </c>
      <c r="H137" s="373">
        <f>+G137*100/B137</f>
        <v>0</v>
      </c>
      <c r="I137" s="374">
        <v>23665.57979498</v>
      </c>
      <c r="M137" s="366"/>
    </row>
    <row r="138" spans="1:13" s="365" customFormat="1" ht="18" hidden="1" thickBot="1" x14ac:dyDescent="0.25">
      <c r="A138" s="375" t="s">
        <v>88</v>
      </c>
      <c r="B138" s="368">
        <f>+B17</f>
        <v>19134475597.919998</v>
      </c>
      <c r="C138" s="376" t="s">
        <v>87</v>
      </c>
      <c r="D138" s="370"/>
      <c r="E138" s="370"/>
      <c r="F138" s="377"/>
      <c r="G138" s="372">
        <f>+D138+E138</f>
        <v>0</v>
      </c>
      <c r="H138" s="373">
        <f>+G138*100/B138</f>
        <v>0</v>
      </c>
      <c r="I138" s="374">
        <v>15201.216024739999</v>
      </c>
      <c r="M138" s="366"/>
    </row>
    <row r="139" spans="1:13" s="236" customFormat="1" ht="23.25" hidden="1" customHeight="1" thickBot="1" x14ac:dyDescent="0.25">
      <c r="A139" s="367" t="s">
        <v>89</v>
      </c>
      <c r="B139" s="368">
        <f>+B18</f>
        <v>10471665788.5</v>
      </c>
      <c r="C139" s="369" t="s">
        <v>87</v>
      </c>
      <c r="D139" s="370"/>
      <c r="E139" s="370"/>
      <c r="F139" s="371"/>
      <c r="G139" s="372">
        <f>+D139+E139</f>
        <v>0</v>
      </c>
      <c r="H139" s="373">
        <f>+G139*100/B139</f>
        <v>0</v>
      </c>
      <c r="I139" s="374">
        <v>8464.363770240001</v>
      </c>
      <c r="J139" s="365"/>
      <c r="K139" s="365"/>
      <c r="M139" s="258"/>
    </row>
    <row r="140" spans="1:13" s="236" customFormat="1" ht="18" hidden="1" thickBot="1" x14ac:dyDescent="0.25">
      <c r="A140" s="378" t="s">
        <v>90</v>
      </c>
      <c r="B140" s="379"/>
      <c r="C140" s="380"/>
      <c r="D140" s="379"/>
      <c r="E140" s="379"/>
      <c r="F140" s="380"/>
      <c r="G140" s="380"/>
      <c r="H140" s="381"/>
      <c r="I140" s="237"/>
      <c r="M140" s="258"/>
    </row>
    <row r="141" spans="1:13" s="236" customFormat="1" ht="23.25" hidden="1" customHeight="1" thickBot="1" x14ac:dyDescent="0.25">
      <c r="A141" s="382" t="s">
        <v>91</v>
      </c>
      <c r="B141" s="370">
        <f>+B41</f>
        <v>1811397856.0600002</v>
      </c>
      <c r="C141" s="383" t="s">
        <v>92</v>
      </c>
      <c r="D141" s="370"/>
      <c r="E141" s="370"/>
      <c r="F141" s="384"/>
      <c r="G141" s="370">
        <f>+D141+E141</f>
        <v>0</v>
      </c>
      <c r="H141" s="385">
        <f>+G141*100/B141</f>
        <v>0</v>
      </c>
      <c r="I141" s="237"/>
      <c r="M141" s="258"/>
    </row>
    <row r="142" spans="1:13" s="323" customFormat="1" ht="18" hidden="1" thickBot="1" x14ac:dyDescent="0.25">
      <c r="A142" s="386" t="s">
        <v>93</v>
      </c>
      <c r="B142" s="387"/>
      <c r="C142" s="388"/>
      <c r="D142" s="387"/>
      <c r="E142" s="387"/>
      <c r="F142" s="388"/>
      <c r="G142" s="388"/>
      <c r="H142" s="389"/>
      <c r="I142" s="237"/>
      <c r="J142" s="236"/>
      <c r="K142" s="236"/>
      <c r="M142" s="326"/>
    </row>
    <row r="143" spans="1:13" s="323" customFormat="1" ht="27.75" hidden="1" customHeight="1" thickBot="1" x14ac:dyDescent="0.25">
      <c r="A143" s="390" t="s">
        <v>86</v>
      </c>
      <c r="B143" s="391">
        <f>+B144+B145</f>
        <v>3363395507.7899995</v>
      </c>
      <c r="C143" s="391">
        <f>+C144+C145</f>
        <v>63748.32</v>
      </c>
      <c r="D143" s="391"/>
      <c r="E143" s="391"/>
      <c r="F143" s="392"/>
      <c r="G143" s="391">
        <f>+C143+D143+E143</f>
        <v>63748.32</v>
      </c>
      <c r="H143" s="393">
        <f>+G143*100/B143</f>
        <v>1.8953560427951983E-3</v>
      </c>
      <c r="I143" s="325"/>
      <c r="M143" s="326"/>
    </row>
    <row r="144" spans="1:13" s="323" customFormat="1" ht="18" hidden="1" thickBot="1" x14ac:dyDescent="0.25">
      <c r="A144" s="394" t="s">
        <v>94</v>
      </c>
      <c r="B144" s="391">
        <f>+B30</f>
        <v>2807293974.3599997</v>
      </c>
      <c r="C144" s="391">
        <f>+C30</f>
        <v>0</v>
      </c>
      <c r="D144" s="391"/>
      <c r="E144" s="391"/>
      <c r="F144" s="392"/>
      <c r="G144" s="391">
        <f>+C144+D144+E144</f>
        <v>0</v>
      </c>
      <c r="H144" s="395">
        <f>+G144*100/B144</f>
        <v>0</v>
      </c>
      <c r="I144" s="325"/>
      <c r="M144" s="326"/>
    </row>
    <row r="145" spans="1:13" s="236" customFormat="1" ht="18" hidden="1" thickBot="1" x14ac:dyDescent="0.25">
      <c r="A145" s="390" t="s">
        <v>95</v>
      </c>
      <c r="B145" s="396">
        <f>+B35</f>
        <v>556101533.42999995</v>
      </c>
      <c r="C145" s="396">
        <f>+C35</f>
        <v>63748.32</v>
      </c>
      <c r="D145" s="396"/>
      <c r="E145" s="396"/>
      <c r="F145" s="392"/>
      <c r="G145" s="391">
        <f>+C145+D145+E145</f>
        <v>63748.32</v>
      </c>
      <c r="H145" s="393">
        <f>+G145*100/B145</f>
        <v>1.1463431795773749E-2</v>
      </c>
      <c r="I145" s="325"/>
      <c r="J145" s="323"/>
      <c r="K145" s="323"/>
      <c r="M145" s="258"/>
    </row>
    <row r="146" spans="1:13" s="236" customFormat="1" ht="17.25" hidden="1" x14ac:dyDescent="0.2">
      <c r="B146" s="258"/>
      <c r="C146" s="243"/>
      <c r="D146" s="258"/>
      <c r="E146" s="258"/>
      <c r="F146" s="270"/>
      <c r="I146" s="237"/>
      <c r="M146" s="258"/>
    </row>
    <row r="147" spans="1:13" hidden="1" x14ac:dyDescent="0.2"/>
    <row r="148" spans="1:13" hidden="1" x14ac:dyDescent="0.2"/>
    <row r="149" spans="1:13" hidden="1" x14ac:dyDescent="0.2"/>
    <row r="150" spans="1:13" x14ac:dyDescent="0.2">
      <c r="E150" s="221"/>
    </row>
  </sheetData>
  <mergeCells count="54">
    <mergeCell ref="A46:A47"/>
    <mergeCell ref="B46:B47"/>
    <mergeCell ref="E46:E47"/>
    <mergeCell ref="A1:I1"/>
    <mergeCell ref="A2:A3"/>
    <mergeCell ref="B2:C2"/>
    <mergeCell ref="D2:E2"/>
    <mergeCell ref="F2:G2"/>
    <mergeCell ref="H2:I2"/>
    <mergeCell ref="A7:L7"/>
    <mergeCell ref="M7:O7"/>
    <mergeCell ref="A13:L13"/>
    <mergeCell ref="M13:O13"/>
    <mergeCell ref="A42:O42"/>
    <mergeCell ref="A103:A106"/>
    <mergeCell ref="B103:B106"/>
    <mergeCell ref="A53:A54"/>
    <mergeCell ref="B53:B54"/>
    <mergeCell ref="C53:C54"/>
    <mergeCell ref="A62:A63"/>
    <mergeCell ref="B62:B63"/>
    <mergeCell ref="C62:C63"/>
    <mergeCell ref="D71:E71"/>
    <mergeCell ref="A88:A89"/>
    <mergeCell ref="B88:B89"/>
    <mergeCell ref="C88:C89"/>
    <mergeCell ref="D88:D89"/>
    <mergeCell ref="K103:K106"/>
    <mergeCell ref="L103:L106"/>
    <mergeCell ref="C104:C106"/>
    <mergeCell ref="D104:D106"/>
    <mergeCell ref="F104:F106"/>
    <mergeCell ref="G104:G106"/>
    <mergeCell ref="H104:H106"/>
    <mergeCell ref="J104:J106"/>
    <mergeCell ref="A112:A113"/>
    <mergeCell ref="B112:B113"/>
    <mergeCell ref="E112:F112"/>
    <mergeCell ref="L112:L113"/>
    <mergeCell ref="A125:A128"/>
    <mergeCell ref="B125:B128"/>
    <mergeCell ref="C125:C128"/>
    <mergeCell ref="D126:D128"/>
    <mergeCell ref="E126:E128"/>
    <mergeCell ref="G126:G128"/>
    <mergeCell ref="H126:H128"/>
    <mergeCell ref="I126:I128"/>
    <mergeCell ref="K126:K128"/>
    <mergeCell ref="G134:G135"/>
    <mergeCell ref="A134:A135"/>
    <mergeCell ref="B134:B135"/>
    <mergeCell ref="D134:D135"/>
    <mergeCell ref="E134:E135"/>
    <mergeCell ref="F134:F135"/>
  </mergeCells>
  <pageMargins left="0.39370078740157483" right="0.23622047244094491" top="0.19685039370078741" bottom="0" header="0.11811023622047245" footer="0.11811023622047245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155"/>
  <sheetViews>
    <sheetView topLeftCell="A28" zoomScale="85" zoomScaleNormal="85" workbookViewId="0">
      <selection activeCell="A41" sqref="A41"/>
    </sheetView>
  </sheetViews>
  <sheetFormatPr defaultColWidth="9" defaultRowHeight="14.25" x14ac:dyDescent="0.2"/>
  <cols>
    <col min="1" max="1" width="17.875" style="2" customWidth="1"/>
    <col min="2" max="2" width="14" style="3" customWidth="1"/>
    <col min="3" max="3" width="11.375" style="221" customWidth="1"/>
    <col min="4" max="4" width="14" style="3" customWidth="1"/>
    <col min="5" max="5" width="14.5" style="3" customWidth="1"/>
    <col min="6" max="6" width="12" style="222" customWidth="1"/>
    <col min="7" max="7" width="11.75" style="2" customWidth="1"/>
    <col min="8" max="8" width="11.125" style="2" customWidth="1"/>
    <col min="9" max="9" width="15.125" style="162" customWidth="1"/>
    <col min="10" max="10" width="10.375" style="2" bestFit="1" customWidth="1"/>
    <col min="11" max="11" width="8.5" style="2" customWidth="1"/>
    <col min="12" max="12" width="9.5" style="2" customWidth="1"/>
    <col min="13" max="13" width="12.875" style="3" customWidth="1"/>
    <col min="14" max="14" width="8.375" style="2" customWidth="1"/>
    <col min="15" max="15" width="6.625" style="2" customWidth="1"/>
    <col min="16" max="16" width="7" style="2" bestFit="1" customWidth="1"/>
    <col min="17" max="17" width="20.5" style="2" bestFit="1" customWidth="1"/>
    <col min="18" max="18" width="7.25" style="2" bestFit="1" customWidth="1"/>
    <col min="19" max="19" width="19.375" style="2" bestFit="1" customWidth="1"/>
    <col min="20" max="20" width="15" style="2" bestFit="1" customWidth="1"/>
    <col min="21" max="21" width="13.75" style="2" bestFit="1" customWidth="1"/>
    <col min="22" max="22" width="15" style="2" bestFit="1" customWidth="1"/>
    <col min="23" max="23" width="13.75" style="2" bestFit="1" customWidth="1"/>
    <col min="24" max="25" width="15" style="2" bestFit="1" customWidth="1"/>
    <col min="26" max="16384" width="9" style="2"/>
  </cols>
  <sheetData>
    <row r="1" spans="1:20" ht="20.25" hidden="1" customHeight="1" x14ac:dyDescent="0.2">
      <c r="A1" s="563" t="s">
        <v>106</v>
      </c>
      <c r="B1" s="563"/>
      <c r="C1" s="563"/>
      <c r="D1" s="563"/>
      <c r="E1" s="563"/>
      <c r="F1" s="563"/>
      <c r="G1" s="563"/>
      <c r="H1" s="563"/>
      <c r="I1" s="563"/>
      <c r="J1" s="1"/>
      <c r="Q1" s="2" t="s">
        <v>1</v>
      </c>
    </row>
    <row r="2" spans="1:20" ht="20.25" hidden="1" customHeight="1" x14ac:dyDescent="0.2">
      <c r="A2" s="577" t="s">
        <v>2</v>
      </c>
      <c r="B2" s="579" t="s">
        <v>3</v>
      </c>
      <c r="C2" s="580"/>
      <c r="D2" s="579" t="s">
        <v>4</v>
      </c>
      <c r="E2" s="580"/>
      <c r="F2" s="579" t="s">
        <v>5</v>
      </c>
      <c r="G2" s="580"/>
      <c r="H2" s="581" t="s">
        <v>6</v>
      </c>
      <c r="I2" s="582"/>
      <c r="J2" s="1"/>
    </row>
    <row r="3" spans="1:20" s="1" customFormat="1" ht="18" hidden="1" customHeight="1" x14ac:dyDescent="0.2">
      <c r="A3" s="578"/>
      <c r="B3" s="444" t="s">
        <v>7</v>
      </c>
      <c r="C3" s="445" t="s">
        <v>8</v>
      </c>
      <c r="D3" s="444" t="s">
        <v>7</v>
      </c>
      <c r="E3" s="444" t="s">
        <v>8</v>
      </c>
      <c r="F3" s="445" t="s">
        <v>7</v>
      </c>
      <c r="G3" s="446" t="s">
        <v>8</v>
      </c>
      <c r="H3" s="447" t="s">
        <v>7</v>
      </c>
      <c r="I3" s="448" t="s">
        <v>8</v>
      </c>
      <c r="M3" s="10"/>
    </row>
    <row r="4" spans="1:20" ht="18" hidden="1" customHeight="1" x14ac:dyDescent="0.2">
      <c r="A4" s="449" t="s">
        <v>9</v>
      </c>
      <c r="B4" s="450">
        <v>32</v>
      </c>
      <c r="C4" s="450">
        <v>34.08</v>
      </c>
      <c r="D4" s="450">
        <f>20+32</f>
        <v>52</v>
      </c>
      <c r="E4" s="450">
        <f>+C4+22.16</f>
        <v>56.239999999999995</v>
      </c>
      <c r="F4" s="450">
        <f>23+D4</f>
        <v>75</v>
      </c>
      <c r="G4" s="450">
        <f>+E4+25.5</f>
        <v>81.739999999999995</v>
      </c>
      <c r="H4" s="451">
        <f>18+F4</f>
        <v>93</v>
      </c>
      <c r="I4" s="452">
        <f>+G4+18.26</f>
        <v>100</v>
      </c>
    </row>
    <row r="5" spans="1:20" ht="18" hidden="1" customHeight="1" x14ac:dyDescent="0.2">
      <c r="A5" s="453" t="s">
        <v>10</v>
      </c>
      <c r="B5" s="454">
        <v>35</v>
      </c>
      <c r="C5" s="454">
        <v>35.33</v>
      </c>
      <c r="D5" s="454">
        <f>20+35</f>
        <v>55</v>
      </c>
      <c r="E5" s="454">
        <f>20.45+C5</f>
        <v>55.78</v>
      </c>
      <c r="F5" s="454">
        <f>25+D5</f>
        <v>80</v>
      </c>
      <c r="G5" s="454">
        <f>25.98+E5</f>
        <v>81.760000000000005</v>
      </c>
      <c r="H5" s="455">
        <f>18+F5</f>
        <v>98</v>
      </c>
      <c r="I5" s="456">
        <f>18.24+G5</f>
        <v>100</v>
      </c>
    </row>
    <row r="6" spans="1:20" ht="18" hidden="1" customHeight="1" x14ac:dyDescent="0.2">
      <c r="A6" s="457" t="s">
        <v>11</v>
      </c>
      <c r="B6" s="458">
        <v>19</v>
      </c>
      <c r="C6" s="458">
        <v>28.96</v>
      </c>
      <c r="D6" s="458">
        <f>20+19</f>
        <v>39</v>
      </c>
      <c r="E6" s="458">
        <f>29.19+C6</f>
        <v>58.150000000000006</v>
      </c>
      <c r="F6" s="458">
        <f>+D6+18</f>
        <v>57</v>
      </c>
      <c r="G6" s="458">
        <f>23.5+E6</f>
        <v>81.650000000000006</v>
      </c>
      <c r="H6" s="459">
        <f>18+F6</f>
        <v>75</v>
      </c>
      <c r="I6" s="460">
        <f>18.35+G6</f>
        <v>100</v>
      </c>
    </row>
    <row r="7" spans="1:20" ht="20.25" customHeight="1" x14ac:dyDescent="0.2">
      <c r="A7" s="563" t="s">
        <v>105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2" t="s">
        <v>109</v>
      </c>
      <c r="N7" s="562"/>
      <c r="O7" s="562"/>
    </row>
    <row r="8" spans="1:20" s="34" customFormat="1" ht="39.75" customHeight="1" x14ac:dyDescent="0.2">
      <c r="A8" s="23" t="s">
        <v>2</v>
      </c>
      <c r="B8" s="461" t="s">
        <v>14</v>
      </c>
      <c r="C8" s="25" t="s">
        <v>15</v>
      </c>
      <c r="D8" s="477" t="s">
        <v>16</v>
      </c>
      <c r="E8" s="461" t="s">
        <v>7</v>
      </c>
      <c r="F8" s="28" t="s">
        <v>17</v>
      </c>
      <c r="G8" s="433" t="s">
        <v>18</v>
      </c>
      <c r="H8" s="443" t="s">
        <v>19</v>
      </c>
      <c r="I8" s="461" t="s">
        <v>20</v>
      </c>
      <c r="J8" s="28" t="s">
        <v>21</v>
      </c>
      <c r="K8" s="433" t="s">
        <v>18</v>
      </c>
      <c r="L8" s="462" t="s">
        <v>22</v>
      </c>
      <c r="M8" s="463" t="s">
        <v>23</v>
      </c>
      <c r="N8" s="33" t="s">
        <v>24</v>
      </c>
      <c r="O8" s="33" t="s">
        <v>25</v>
      </c>
      <c r="Q8" s="35"/>
    </row>
    <row r="9" spans="1:20" ht="20.25" customHeight="1" x14ac:dyDescent="0.2">
      <c r="A9" s="486" t="s">
        <v>113</v>
      </c>
      <c r="B9" s="487"/>
      <c r="C9" s="488"/>
      <c r="D9" s="489"/>
      <c r="E9" s="487"/>
      <c r="F9" s="488"/>
      <c r="G9" s="490"/>
      <c r="H9" s="491"/>
      <c r="I9" s="487"/>
      <c r="J9" s="488"/>
      <c r="K9" s="490"/>
      <c r="L9" s="490"/>
      <c r="M9" s="492"/>
      <c r="N9" s="488"/>
      <c r="O9" s="488"/>
    </row>
    <row r="10" spans="1:20" s="59" customFormat="1" ht="20.25" customHeight="1" x14ac:dyDescent="0.2">
      <c r="A10" s="473" t="s">
        <v>9</v>
      </c>
      <c r="B10" s="475">
        <f>+B11+B12</f>
        <v>118341.67995998</v>
      </c>
      <c r="C10" s="464"/>
      <c r="D10" s="478">
        <f>+D11+D12</f>
        <v>519.82438252999998</v>
      </c>
      <c r="E10" s="475">
        <f>+E11+E12</f>
        <v>46710.369774779996</v>
      </c>
      <c r="F10" s="465">
        <f>+E10*100/B10</f>
        <v>39.470767856748523</v>
      </c>
      <c r="G10" s="466">
        <v>93</v>
      </c>
      <c r="H10" s="480">
        <f>+F10-G10</f>
        <v>-53.529232143251477</v>
      </c>
      <c r="I10" s="482">
        <f>+I11+I12</f>
        <v>47230.194157310005</v>
      </c>
      <c r="J10" s="465">
        <f>+I10*100/B10</f>
        <v>39.910025084384472</v>
      </c>
      <c r="K10" s="466">
        <v>100</v>
      </c>
      <c r="L10" s="466">
        <f>+J10-K10</f>
        <v>-60.089974915615528</v>
      </c>
      <c r="M10" s="467">
        <f>+B10-I10</f>
        <v>71111.485802669995</v>
      </c>
      <c r="N10" s="468"/>
      <c r="O10" s="468"/>
      <c r="P10" s="56"/>
      <c r="Q10" s="57"/>
      <c r="R10" s="58"/>
      <c r="S10" s="58"/>
      <c r="T10" s="58"/>
    </row>
    <row r="11" spans="1:20" ht="20.25" customHeight="1" x14ac:dyDescent="0.2">
      <c r="A11" s="474" t="s">
        <v>10</v>
      </c>
      <c r="B11" s="476">
        <v>103762.77354778</v>
      </c>
      <c r="C11" s="469"/>
      <c r="D11" s="479">
        <v>142.16628219</v>
      </c>
      <c r="E11" s="476">
        <v>46361.680826349999</v>
      </c>
      <c r="F11" s="470">
        <f>+E11*100/B11</f>
        <v>44.680456430746503</v>
      </c>
      <c r="G11" s="471">
        <v>98</v>
      </c>
      <c r="H11" s="481">
        <f>+F11-G11</f>
        <v>-53.319543569253497</v>
      </c>
      <c r="I11" s="476">
        <v>46503.847108540001</v>
      </c>
      <c r="J11" s="470">
        <f>+I11*100/B11</f>
        <v>44.817467304038686</v>
      </c>
      <c r="K11" s="471">
        <v>100</v>
      </c>
      <c r="L11" s="471">
        <f>+J11-K11</f>
        <v>-55.182532695961314</v>
      </c>
      <c r="M11" s="472">
        <f>+B11-I11</f>
        <v>57258.92643924</v>
      </c>
      <c r="N11" s="468"/>
      <c r="O11" s="468"/>
      <c r="P11" s="68"/>
      <c r="Q11" s="35"/>
    </row>
    <row r="12" spans="1:20" ht="20.25" customHeight="1" x14ac:dyDescent="0.2">
      <c r="A12" s="474" t="s">
        <v>11</v>
      </c>
      <c r="B12" s="476">
        <v>14578.9064122</v>
      </c>
      <c r="C12" s="469"/>
      <c r="D12" s="479">
        <v>377.65810033999998</v>
      </c>
      <c r="E12" s="476">
        <v>348.68894842999998</v>
      </c>
      <c r="F12" s="470">
        <f>+E12*100/B12</f>
        <v>2.3917359681944883</v>
      </c>
      <c r="G12" s="471">
        <v>75</v>
      </c>
      <c r="H12" s="481">
        <f>+F12-G12</f>
        <v>-72.608264031805518</v>
      </c>
      <c r="I12" s="476">
        <v>726.34704877000001</v>
      </c>
      <c r="J12" s="470">
        <f t="shared" ref="J12" si="0">+I12*100/B12</f>
        <v>4.9821778687197984</v>
      </c>
      <c r="K12" s="471">
        <v>100</v>
      </c>
      <c r="L12" s="471">
        <f>+J12-K12</f>
        <v>-95.017822131280198</v>
      </c>
      <c r="M12" s="472">
        <f>+B12-I12</f>
        <v>13852.55936343</v>
      </c>
      <c r="N12" s="468"/>
      <c r="O12" s="468"/>
      <c r="P12" s="68"/>
      <c r="Q12" s="35"/>
    </row>
    <row r="13" spans="1:20" ht="20.25" customHeight="1" x14ac:dyDescent="0.2">
      <c r="A13" s="563" t="s">
        <v>107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2" t="s">
        <v>108</v>
      </c>
      <c r="N13" s="562"/>
      <c r="O13" s="562"/>
    </row>
    <row r="14" spans="1:20" s="34" customFormat="1" ht="39" customHeight="1" x14ac:dyDescent="0.2">
      <c r="A14" s="23" t="s">
        <v>2</v>
      </c>
      <c r="B14" s="24" t="s">
        <v>14</v>
      </c>
      <c r="C14" s="25" t="s">
        <v>15</v>
      </c>
      <c r="D14" s="26" t="s">
        <v>16</v>
      </c>
      <c r="E14" s="27" t="s">
        <v>7</v>
      </c>
      <c r="F14" s="28" t="s">
        <v>17</v>
      </c>
      <c r="G14" s="433" t="s">
        <v>18</v>
      </c>
      <c r="H14" s="436" t="e">
        <f>+F14-G14</f>
        <v>#VALUE!</v>
      </c>
      <c r="I14" s="24" t="s">
        <v>20</v>
      </c>
      <c r="J14" s="28" t="s">
        <v>21</v>
      </c>
      <c r="K14" s="433" t="s">
        <v>18</v>
      </c>
      <c r="L14" s="439" t="s">
        <v>22</v>
      </c>
      <c r="M14" s="31" t="s">
        <v>23</v>
      </c>
      <c r="N14" s="32" t="s">
        <v>24</v>
      </c>
      <c r="O14" s="33" t="s">
        <v>25</v>
      </c>
      <c r="Q14" s="35" t="s">
        <v>28</v>
      </c>
    </row>
    <row r="15" spans="1:20" ht="20.25" customHeight="1" x14ac:dyDescent="0.2">
      <c r="A15" s="69" t="s">
        <v>112</v>
      </c>
      <c r="B15" s="70"/>
      <c r="C15" s="71"/>
      <c r="D15" s="72"/>
      <c r="E15" s="73"/>
      <c r="F15" s="71"/>
      <c r="G15" s="434"/>
      <c r="H15" s="434"/>
      <c r="I15" s="70"/>
      <c r="J15" s="71"/>
      <c r="K15" s="434"/>
      <c r="L15" s="440"/>
      <c r="M15" s="73"/>
      <c r="N15" s="75"/>
      <c r="O15" s="76"/>
    </row>
    <row r="16" spans="1:20" s="59" customFormat="1" ht="20.25" customHeight="1" x14ac:dyDescent="0.2">
      <c r="A16" s="45" t="s">
        <v>9</v>
      </c>
      <c r="B16" s="77">
        <f>+B17+B18</f>
        <v>8405499127.4799995</v>
      </c>
      <c r="C16" s="78">
        <f>+C17+C18</f>
        <v>0</v>
      </c>
      <c r="D16" s="79">
        <f>+D17+D18</f>
        <v>50397630.359999999</v>
      </c>
      <c r="E16" s="80">
        <f>+E17+E18</f>
        <v>5212825640.1499996</v>
      </c>
      <c r="F16" s="50">
        <f>+E16*100/B16</f>
        <v>62.016848269102425</v>
      </c>
      <c r="G16" s="435">
        <v>93</v>
      </c>
      <c r="H16" s="436">
        <f>+F16-G16</f>
        <v>-30.983151730897575</v>
      </c>
      <c r="I16" s="82">
        <f>+C16+D16+E16</f>
        <v>5263223270.5099993</v>
      </c>
      <c r="J16" s="50">
        <f>+I16*100/B16</f>
        <v>62.616427539716298</v>
      </c>
      <c r="K16" s="435">
        <v>100</v>
      </c>
      <c r="L16" s="441">
        <f>+J16-K16</f>
        <v>-37.383572460283702</v>
      </c>
      <c r="M16" s="83">
        <f>+B16-I16</f>
        <v>3142275856.9700003</v>
      </c>
      <c r="N16" s="55">
        <v>2</v>
      </c>
      <c r="O16" s="55">
        <v>1</v>
      </c>
      <c r="P16" s="56"/>
      <c r="Q16" s="84" t="s">
        <v>30</v>
      </c>
      <c r="R16" s="85"/>
      <c r="S16" s="86">
        <f>+E16+C16+D16</f>
        <v>5263223270.5099993</v>
      </c>
    </row>
    <row r="17" spans="1:26" ht="25.5" x14ac:dyDescent="0.2">
      <c r="A17" s="60" t="s">
        <v>10</v>
      </c>
      <c r="B17" s="87">
        <v>7605896268.2799997</v>
      </c>
      <c r="C17" s="88" t="s">
        <v>34</v>
      </c>
      <c r="D17" s="89">
        <v>5802165.8600000003</v>
      </c>
      <c r="E17" s="90">
        <v>5045827548.8599997</v>
      </c>
      <c r="F17" s="64">
        <f>+E17*100/B17</f>
        <v>66.340998757810624</v>
      </c>
      <c r="G17" s="437">
        <v>98</v>
      </c>
      <c r="H17" s="438">
        <f>+F17-G17</f>
        <v>-31.659001242189376</v>
      </c>
      <c r="I17" s="92">
        <v>5051629714.7200003</v>
      </c>
      <c r="J17" s="64">
        <f>+I17*100/B17</f>
        <v>66.417283861568848</v>
      </c>
      <c r="K17" s="437">
        <v>100</v>
      </c>
      <c r="L17" s="442">
        <f t="shared" ref="L17:L18" si="1">+J17-K17</f>
        <v>-33.582716138431152</v>
      </c>
      <c r="M17" s="93">
        <f>+B17-I17</f>
        <v>2554266553.5599995</v>
      </c>
      <c r="N17" s="55"/>
      <c r="O17" s="55"/>
      <c r="P17" s="68"/>
      <c r="Q17" s="35" t="s">
        <v>31</v>
      </c>
    </row>
    <row r="18" spans="1:26" ht="17.25" customHeight="1" x14ac:dyDescent="0.2">
      <c r="A18" s="60" t="s">
        <v>11</v>
      </c>
      <c r="B18" s="87">
        <v>799602859.20000005</v>
      </c>
      <c r="C18" s="88" t="s">
        <v>34</v>
      </c>
      <c r="D18" s="89">
        <v>44595464.5</v>
      </c>
      <c r="E18" s="90">
        <v>166998091.28999999</v>
      </c>
      <c r="F18" s="64">
        <f>+E18*100/B18</f>
        <v>20.885129332463997</v>
      </c>
      <c r="G18" s="437">
        <v>75</v>
      </c>
      <c r="H18" s="438">
        <f t="shared" ref="H18" si="2">+F18-G18</f>
        <v>-54.114870667536003</v>
      </c>
      <c r="I18" s="92">
        <v>211593555.78999999</v>
      </c>
      <c r="J18" s="64">
        <f t="shared" ref="J18" si="3">+I18*100/B18</f>
        <v>26.462331062910234</v>
      </c>
      <c r="K18" s="437">
        <v>100</v>
      </c>
      <c r="L18" s="442">
        <f t="shared" si="1"/>
        <v>-73.537668937089762</v>
      </c>
      <c r="M18" s="93">
        <f>+B18-I18</f>
        <v>588009303.41000009</v>
      </c>
      <c r="N18" s="55">
        <v>1</v>
      </c>
      <c r="O18" s="55">
        <v>6</v>
      </c>
      <c r="P18" s="68"/>
      <c r="Q18" s="35"/>
    </row>
    <row r="19" spans="1:26" s="1" customFormat="1" ht="21" hidden="1" customHeight="1" x14ac:dyDescent="0.2">
      <c r="A19" s="94" t="s">
        <v>32</v>
      </c>
      <c r="B19" s="95"/>
      <c r="C19" s="96"/>
      <c r="D19" s="97"/>
      <c r="E19" s="98"/>
      <c r="F19" s="99"/>
      <c r="G19" s="100"/>
      <c r="H19" s="100"/>
      <c r="I19" s="101"/>
      <c r="J19" s="102"/>
      <c r="K19" s="103"/>
      <c r="L19" s="104"/>
      <c r="M19" s="105"/>
      <c r="Q19" s="35"/>
    </row>
    <row r="20" spans="1:26" s="120" customFormat="1" ht="21" hidden="1" customHeight="1" x14ac:dyDescent="0.2">
      <c r="A20" s="106" t="s">
        <v>33</v>
      </c>
      <c r="B20" s="107"/>
      <c r="C20" s="108"/>
      <c r="D20" s="109"/>
      <c r="E20" s="110"/>
      <c r="F20" s="111"/>
      <c r="G20" s="112"/>
      <c r="H20" s="113"/>
      <c r="I20" s="114"/>
      <c r="J20" s="115"/>
      <c r="K20" s="116"/>
      <c r="L20" s="117"/>
      <c r="M20" s="118"/>
      <c r="N20" s="119"/>
      <c r="O20" s="119"/>
      <c r="Q20" s="35"/>
    </row>
    <row r="21" spans="1:26" s="133" customFormat="1" ht="21" hidden="1" customHeight="1" x14ac:dyDescent="0.2">
      <c r="A21" s="121" t="s">
        <v>9</v>
      </c>
      <c r="B21" s="122">
        <f>+B22+B23</f>
        <v>89547000</v>
      </c>
      <c r="C21" s="123"/>
      <c r="D21" s="124">
        <f>+D22+D23</f>
        <v>1159</v>
      </c>
      <c r="E21" s="125">
        <f>+E22+E23</f>
        <v>809456</v>
      </c>
      <c r="F21" s="126">
        <f>+E21*100/B21</f>
        <v>0.90394541414006058</v>
      </c>
      <c r="G21" s="127">
        <v>52</v>
      </c>
      <c r="H21" s="128">
        <f>+F21-G21</f>
        <v>-51.096054585859939</v>
      </c>
      <c r="I21" s="129">
        <f>+D21+E21</f>
        <v>810615</v>
      </c>
      <c r="J21" s="126">
        <f>+I21*100/B21</f>
        <v>0.90523970652283159</v>
      </c>
      <c r="K21" s="127">
        <v>56.239999999999995</v>
      </c>
      <c r="L21" s="130">
        <f>+J21-K21</f>
        <v>-55.33476029347716</v>
      </c>
      <c r="M21" s="131">
        <f>+B21-I21</f>
        <v>88736385</v>
      </c>
      <c r="N21" s="132"/>
      <c r="O21" s="132"/>
      <c r="Q21" s="35"/>
    </row>
    <row r="22" spans="1:26" s="120" customFormat="1" ht="21" hidden="1" customHeight="1" x14ac:dyDescent="0.2">
      <c r="A22" s="134" t="s">
        <v>10</v>
      </c>
      <c r="B22" s="135">
        <v>14945000</v>
      </c>
      <c r="C22" s="136"/>
      <c r="D22" s="137">
        <v>1159</v>
      </c>
      <c r="E22" s="138">
        <v>809456</v>
      </c>
      <c r="F22" s="111">
        <f>+E22*100/B22</f>
        <v>5.4162328537972568</v>
      </c>
      <c r="G22" s="139">
        <v>55</v>
      </c>
      <c r="H22" s="140">
        <f>+F22-G22</f>
        <v>-49.583767146202746</v>
      </c>
      <c r="I22" s="141">
        <f t="shared" ref="I22:I27" si="4">+D22+E22</f>
        <v>810615</v>
      </c>
      <c r="J22" s="111">
        <f t="shared" ref="J22:J27" si="5">+I22*100/B22</f>
        <v>5.423987955838073</v>
      </c>
      <c r="K22" s="139">
        <v>55.78</v>
      </c>
      <c r="L22" s="142">
        <f>+J22-K22</f>
        <v>-50.356012044161929</v>
      </c>
      <c r="M22" s="143">
        <f t="shared" ref="M22:M27" si="6">+B22-I22</f>
        <v>14134385</v>
      </c>
      <c r="N22" s="119"/>
      <c r="O22" s="119"/>
      <c r="Q22" s="35"/>
    </row>
    <row r="23" spans="1:26" s="120" customFormat="1" ht="21" hidden="1" customHeight="1" x14ac:dyDescent="0.2">
      <c r="A23" s="134" t="s">
        <v>11</v>
      </c>
      <c r="B23" s="135">
        <v>74602000</v>
      </c>
      <c r="C23" s="144"/>
      <c r="D23" s="137" t="s">
        <v>34</v>
      </c>
      <c r="E23" s="138" t="s">
        <v>34</v>
      </c>
      <c r="F23" s="111">
        <f>+E23*100/B23</f>
        <v>0</v>
      </c>
      <c r="G23" s="139">
        <v>39</v>
      </c>
      <c r="H23" s="140">
        <f>+F23-G23</f>
        <v>-39</v>
      </c>
      <c r="I23" s="141">
        <f t="shared" si="4"/>
        <v>0</v>
      </c>
      <c r="J23" s="111">
        <f t="shared" si="5"/>
        <v>0</v>
      </c>
      <c r="K23" s="139">
        <v>58.150000000000006</v>
      </c>
      <c r="L23" s="142">
        <f>+J23-K23</f>
        <v>-58.150000000000006</v>
      </c>
      <c r="M23" s="143">
        <f t="shared" si="6"/>
        <v>74602000</v>
      </c>
      <c r="N23" s="119"/>
      <c r="O23" s="119"/>
      <c r="Q23" s="35"/>
    </row>
    <row r="24" spans="1:26" s="120" customFormat="1" ht="21" hidden="1" customHeight="1" x14ac:dyDescent="0.2">
      <c r="A24" s="106" t="s">
        <v>35</v>
      </c>
      <c r="B24" s="107"/>
      <c r="C24" s="145"/>
      <c r="D24" s="109"/>
      <c r="E24" s="110"/>
      <c r="F24" s="111"/>
      <c r="G24" s="112"/>
      <c r="H24" s="113"/>
      <c r="I24" s="141">
        <f t="shared" si="4"/>
        <v>0</v>
      </c>
      <c r="J24" s="111"/>
      <c r="K24" s="116"/>
      <c r="L24" s="117"/>
      <c r="M24" s="146">
        <f t="shared" si="6"/>
        <v>0</v>
      </c>
      <c r="N24" s="119"/>
      <c r="O24" s="119"/>
      <c r="Q24" s="35"/>
    </row>
    <row r="25" spans="1:26" s="133" customFormat="1" ht="21" hidden="1" customHeight="1" x14ac:dyDescent="0.2">
      <c r="A25" s="121" t="s">
        <v>9</v>
      </c>
      <c r="B25" s="122">
        <f>+B26+B27</f>
        <v>317032400</v>
      </c>
      <c r="C25" s="123"/>
      <c r="D25" s="124">
        <f>+D26+D27</f>
        <v>467150.06</v>
      </c>
      <c r="E25" s="147">
        <f>+E26+E27</f>
        <v>2267171.71</v>
      </c>
      <c r="F25" s="126">
        <f>+E25*100/B25</f>
        <v>0.71512303158920032</v>
      </c>
      <c r="G25" s="127">
        <v>52</v>
      </c>
      <c r="H25" s="128">
        <f>+F25-G25</f>
        <v>-51.284876968410799</v>
      </c>
      <c r="I25" s="129">
        <f>+I26+I27</f>
        <v>2734321.77</v>
      </c>
      <c r="J25" s="126">
        <f t="shared" si="5"/>
        <v>0.86247392064659634</v>
      </c>
      <c r="K25" s="127">
        <v>56.239999999999995</v>
      </c>
      <c r="L25" s="130">
        <f>+J25-K25</f>
        <v>-55.377526079353402</v>
      </c>
      <c r="M25" s="131">
        <f t="shared" si="6"/>
        <v>314298078.23000002</v>
      </c>
      <c r="N25" s="132"/>
      <c r="O25" s="132"/>
      <c r="Q25" s="35"/>
    </row>
    <row r="26" spans="1:26" s="120" customFormat="1" ht="21" hidden="1" customHeight="1" x14ac:dyDescent="0.2">
      <c r="A26" s="134" t="s">
        <v>10</v>
      </c>
      <c r="B26" s="135">
        <v>23468600</v>
      </c>
      <c r="C26" s="144"/>
      <c r="D26" s="137">
        <v>467150.06</v>
      </c>
      <c r="E26" s="148">
        <v>2267171.71</v>
      </c>
      <c r="F26" s="111">
        <f>+E26*100/B26</f>
        <v>9.6604471932710094</v>
      </c>
      <c r="G26" s="139">
        <v>55</v>
      </c>
      <c r="H26" s="140">
        <f>+F26-G26</f>
        <v>-45.339552806728989</v>
      </c>
      <c r="I26" s="141">
        <f>+D26+E26</f>
        <v>2734321.77</v>
      </c>
      <c r="J26" s="111">
        <f t="shared" si="5"/>
        <v>11.65097947896338</v>
      </c>
      <c r="K26" s="139">
        <v>55.78</v>
      </c>
      <c r="L26" s="142">
        <f>+J26-K26</f>
        <v>-44.129020521036622</v>
      </c>
      <c r="M26" s="143">
        <f t="shared" si="6"/>
        <v>20734278.23</v>
      </c>
      <c r="N26" s="119"/>
      <c r="O26" s="119"/>
      <c r="Q26" s="35"/>
    </row>
    <row r="27" spans="1:26" s="120" customFormat="1" ht="21" hidden="1" customHeight="1" x14ac:dyDescent="0.2">
      <c r="A27" s="134" t="s">
        <v>11</v>
      </c>
      <c r="B27" s="135">
        <v>293563800</v>
      </c>
      <c r="C27" s="144"/>
      <c r="D27" s="137" t="s">
        <v>34</v>
      </c>
      <c r="E27" s="148" t="s">
        <v>34</v>
      </c>
      <c r="F27" s="111">
        <f>+E27*100/B27</f>
        <v>0</v>
      </c>
      <c r="G27" s="139">
        <v>39</v>
      </c>
      <c r="H27" s="140">
        <f>+F27-G27</f>
        <v>-39</v>
      </c>
      <c r="I27" s="141">
        <f t="shared" si="4"/>
        <v>0</v>
      </c>
      <c r="J27" s="111">
        <f t="shared" si="5"/>
        <v>0</v>
      </c>
      <c r="K27" s="139">
        <v>58.150000000000006</v>
      </c>
      <c r="L27" s="142">
        <f>+J27-K27</f>
        <v>-58.150000000000006</v>
      </c>
      <c r="M27" s="143">
        <f t="shared" si="6"/>
        <v>293563800</v>
      </c>
      <c r="N27" s="119"/>
      <c r="O27" s="119"/>
      <c r="Q27" s="35"/>
    </row>
    <row r="28" spans="1:26" s="59" customFormat="1" ht="20.25" customHeight="1" x14ac:dyDescent="0.2">
      <c r="A28" s="149" t="s">
        <v>36</v>
      </c>
      <c r="B28" s="150"/>
      <c r="C28" s="151"/>
      <c r="D28" s="150"/>
      <c r="E28" s="150"/>
      <c r="F28" s="151"/>
      <c r="G28" s="151"/>
      <c r="H28" s="152"/>
      <c r="I28" s="83"/>
      <c r="J28" s="151"/>
      <c r="K28" s="151"/>
      <c r="L28" s="151"/>
      <c r="M28" s="150"/>
      <c r="N28" s="151"/>
      <c r="O28" s="153"/>
      <c r="Q28" s="35"/>
    </row>
    <row r="29" spans="1:26" ht="18" customHeight="1" x14ac:dyDescent="0.2">
      <c r="A29" s="154" t="s">
        <v>9</v>
      </c>
      <c r="B29" s="82">
        <f>+B30+B35</f>
        <v>3363395507.7899995</v>
      </c>
      <c r="C29" s="155">
        <f>+C30+C35</f>
        <v>63748.32</v>
      </c>
      <c r="D29" s="156">
        <f>+D30+D35</f>
        <v>19055724.869999997</v>
      </c>
      <c r="E29" s="157">
        <f>+E30+E35</f>
        <v>3186197791.3199997</v>
      </c>
      <c r="F29" s="158">
        <f>+E29*100/B29</f>
        <v>94.731582531415356</v>
      </c>
      <c r="G29" s="158"/>
      <c r="H29" s="159"/>
      <c r="I29" s="82">
        <f>+C29+D29+E29</f>
        <v>3205317264.5099998</v>
      </c>
      <c r="J29" s="50">
        <f>+I29*100/B29</f>
        <v>95.300040006776698</v>
      </c>
      <c r="K29" s="50"/>
      <c r="L29" s="160"/>
      <c r="M29" s="157">
        <f>+B29-I29</f>
        <v>158078243.27999973</v>
      </c>
      <c r="N29" s="161"/>
      <c r="O29" s="161"/>
      <c r="Q29" s="35"/>
      <c r="S29" s="162"/>
      <c r="T29" s="162">
        <v>63748.32</v>
      </c>
      <c r="U29" s="162">
        <v>19055724.869999997</v>
      </c>
      <c r="V29" s="162">
        <v>3165048076.0699997</v>
      </c>
      <c r="W29" s="163">
        <v>94.625612473293785</v>
      </c>
      <c r="X29" s="162">
        <v>3184167549.2599998</v>
      </c>
      <c r="Y29" s="163">
        <v>95.197228391057948</v>
      </c>
      <c r="Z29" s="162">
        <v>160643642.27999982</v>
      </c>
    </row>
    <row r="30" spans="1:26" s="59" customFormat="1" ht="20.25" customHeight="1" x14ac:dyDescent="0.2">
      <c r="A30" s="154" t="s">
        <v>37</v>
      </c>
      <c r="B30" s="82">
        <f>+SUM(B31:B34)</f>
        <v>2807293974.3599997</v>
      </c>
      <c r="C30" s="155"/>
      <c r="D30" s="156">
        <f t="shared" ref="D30:E30" si="7">+SUM(D31:D34)</f>
        <v>19055724.869999997</v>
      </c>
      <c r="E30" s="157">
        <f t="shared" si="7"/>
        <v>2635159524.1199999</v>
      </c>
      <c r="F30" s="164">
        <f t="shared" ref="F30:F33" si="8">+E30*100/B30</f>
        <v>93.868314048611794</v>
      </c>
      <c r="G30" s="158"/>
      <c r="H30" s="159"/>
      <c r="I30" s="82">
        <f>+SUM(I31:I34)</f>
        <v>2654215248.9899998</v>
      </c>
      <c r="J30" s="158">
        <f>+I30*100/B30</f>
        <v>94.547107400645544</v>
      </c>
      <c r="K30" s="158"/>
      <c r="L30" s="165"/>
      <c r="M30" s="157">
        <f>+SUM(M31:M34)</f>
        <v>153078725.36999983</v>
      </c>
      <c r="N30" s="166"/>
      <c r="O30" s="166"/>
      <c r="Q30" s="167" t="s">
        <v>38</v>
      </c>
      <c r="S30" s="58"/>
      <c r="T30" s="58">
        <v>19055724.870000001</v>
      </c>
      <c r="U30" s="58">
        <v>2632594125.1200004</v>
      </c>
      <c r="V30" s="168">
        <v>93.77693070851879</v>
      </c>
      <c r="W30" s="58">
        <v>2651649849.9899998</v>
      </c>
      <c r="X30" s="168">
        <v>94.455724060552555</v>
      </c>
      <c r="Y30" s="58">
        <v>155644124.36999941</v>
      </c>
    </row>
    <row r="31" spans="1:26" ht="20.25" customHeight="1" x14ac:dyDescent="0.2">
      <c r="A31" s="169" t="s">
        <v>39</v>
      </c>
      <c r="B31" s="92">
        <v>24020888.32</v>
      </c>
      <c r="C31" s="170"/>
      <c r="D31" s="171">
        <v>0</v>
      </c>
      <c r="E31" s="172">
        <v>24020888.32</v>
      </c>
      <c r="F31" s="173">
        <f t="shared" si="8"/>
        <v>100</v>
      </c>
      <c r="G31" s="173"/>
      <c r="H31" s="174"/>
      <c r="I31" s="92">
        <v>24020888.32</v>
      </c>
      <c r="J31" s="173">
        <f t="shared" ref="J31:J35" si="9">+I31*100/B31</f>
        <v>100</v>
      </c>
      <c r="K31" s="173"/>
      <c r="L31" s="175"/>
      <c r="M31" s="172">
        <f>+B31-I31</f>
        <v>0</v>
      </c>
      <c r="N31" s="176"/>
      <c r="O31" s="176"/>
      <c r="Q31" s="35"/>
      <c r="T31" s="162"/>
      <c r="U31" s="163"/>
      <c r="V31" s="162"/>
      <c r="W31" s="162"/>
      <c r="X31" s="162"/>
      <c r="Y31" s="162"/>
      <c r="Z31" s="162"/>
    </row>
    <row r="32" spans="1:26" ht="20.25" customHeight="1" x14ac:dyDescent="0.2">
      <c r="A32" s="169" t="s">
        <v>40</v>
      </c>
      <c r="B32" s="92">
        <v>1772393059.27</v>
      </c>
      <c r="C32" s="170">
        <v>0</v>
      </c>
      <c r="D32" s="171">
        <v>1059233.3999999999</v>
      </c>
      <c r="E32" s="172">
        <v>1719430930.48</v>
      </c>
      <c r="F32" s="173">
        <f>+E32*100/B32</f>
        <v>97.011829373118076</v>
      </c>
      <c r="G32" s="173"/>
      <c r="H32" s="174"/>
      <c r="I32" s="92">
        <v>1720490163.8800001</v>
      </c>
      <c r="J32" s="173">
        <f>+I32*100/B32</f>
        <v>97.071592267948887</v>
      </c>
      <c r="K32" s="173"/>
      <c r="L32" s="175"/>
      <c r="M32" s="172">
        <f>+B32-I32</f>
        <v>51902895.389999866</v>
      </c>
      <c r="N32" s="176"/>
      <c r="O32" s="176"/>
    </row>
    <row r="33" spans="1:18" ht="20.25" customHeight="1" x14ac:dyDescent="0.2">
      <c r="A33" s="60" t="s">
        <v>41</v>
      </c>
      <c r="B33" s="177">
        <v>843117212.76999998</v>
      </c>
      <c r="C33" s="170">
        <v>0</v>
      </c>
      <c r="D33" s="178">
        <v>17996491.469999999</v>
      </c>
      <c r="E33" s="179">
        <v>728852203.6400001</v>
      </c>
      <c r="F33" s="173">
        <f t="shared" si="8"/>
        <v>86.447316292524675</v>
      </c>
      <c r="G33" s="180"/>
      <c r="H33" s="181"/>
      <c r="I33" s="92">
        <v>746848695.11000001</v>
      </c>
      <c r="J33" s="173">
        <f>+I33*100/B33</f>
        <v>88.581834624901461</v>
      </c>
      <c r="K33" s="173"/>
      <c r="L33" s="175"/>
      <c r="M33" s="172">
        <f>+B33-I33</f>
        <v>96268517.659999967</v>
      </c>
      <c r="N33" s="176"/>
      <c r="O33" s="176"/>
    </row>
    <row r="34" spans="1:18" ht="20.25" customHeight="1" x14ac:dyDescent="0.2">
      <c r="A34" s="60" t="s">
        <v>42</v>
      </c>
      <c r="B34" s="182">
        <v>167762814</v>
      </c>
      <c r="C34" s="170">
        <v>0</v>
      </c>
      <c r="D34" s="183">
        <v>0</v>
      </c>
      <c r="E34" s="184">
        <v>162855501.68000001</v>
      </c>
      <c r="F34" s="185">
        <f t="shared" ref="F34:F38" si="10">+E34*100/B34</f>
        <v>97.07485097382785</v>
      </c>
      <c r="G34" s="180"/>
      <c r="H34" s="181"/>
      <c r="I34" s="92">
        <v>162855501.68000001</v>
      </c>
      <c r="J34" s="173">
        <f>+I34*100/B34</f>
        <v>97.07485097382785</v>
      </c>
      <c r="K34" s="180"/>
      <c r="L34" s="186"/>
      <c r="M34" s="172">
        <f>+B34-I34</f>
        <v>4907312.3199999928</v>
      </c>
      <c r="N34" s="176"/>
      <c r="O34" s="176"/>
    </row>
    <row r="35" spans="1:18" s="59" customFormat="1" ht="20.25" customHeight="1" x14ac:dyDescent="0.2">
      <c r="A35" s="45" t="s">
        <v>43</v>
      </c>
      <c r="B35" s="187">
        <f>B36+B37+B38</f>
        <v>556101533.42999995</v>
      </c>
      <c r="C35" s="157">
        <f>+C36+C37+C38</f>
        <v>63748.32</v>
      </c>
      <c r="D35" s="188">
        <f>D36+D37+D38</f>
        <v>0</v>
      </c>
      <c r="E35" s="157">
        <f>+E36+E37+E38</f>
        <v>551038267.20000005</v>
      </c>
      <c r="F35" s="158">
        <f t="shared" si="10"/>
        <v>99.089506874981993</v>
      </c>
      <c r="G35" s="158"/>
      <c r="H35" s="165"/>
      <c r="I35" s="82">
        <f>+I36+I37+I38</f>
        <v>551102015.51999998</v>
      </c>
      <c r="J35" s="50">
        <f t="shared" si="9"/>
        <v>99.100970306777754</v>
      </c>
      <c r="K35" s="50"/>
      <c r="L35" s="160"/>
      <c r="M35" s="157">
        <f>+M36+M37+M38</f>
        <v>4999517.9099999666</v>
      </c>
      <c r="N35" s="166"/>
      <c r="O35" s="166"/>
      <c r="Q35" s="168" t="s">
        <v>44</v>
      </c>
    </row>
    <row r="36" spans="1:18" ht="20.25" customHeight="1" x14ac:dyDescent="0.2">
      <c r="A36" s="60" t="s">
        <v>40</v>
      </c>
      <c r="B36" s="182">
        <v>384191433.42999995</v>
      </c>
      <c r="C36" s="170">
        <v>53748.32</v>
      </c>
      <c r="D36" s="171">
        <v>0</v>
      </c>
      <c r="E36" s="93">
        <v>379138167.19999999</v>
      </c>
      <c r="F36" s="173">
        <f t="shared" si="10"/>
        <v>98.684700961475073</v>
      </c>
      <c r="G36" s="173"/>
      <c r="H36" s="175"/>
      <c r="I36" s="92">
        <f t="shared" ref="I36:I38" si="11">+C36+D36+E36</f>
        <v>379191915.51999998</v>
      </c>
      <c r="J36" s="64">
        <f>+I36*100/B36</f>
        <v>98.698690945457827</v>
      </c>
      <c r="K36" s="64"/>
      <c r="L36" s="189"/>
      <c r="M36" s="172">
        <f>+B36-I36</f>
        <v>4999517.9099999666</v>
      </c>
      <c r="N36" s="176"/>
      <c r="O36" s="176"/>
      <c r="Q36" s="2" t="s">
        <v>45</v>
      </c>
    </row>
    <row r="37" spans="1:18" ht="20.25" customHeight="1" x14ac:dyDescent="0.2">
      <c r="A37" s="169" t="s">
        <v>41</v>
      </c>
      <c r="B37" s="92">
        <v>153325783.75</v>
      </c>
      <c r="C37" s="170">
        <v>10000</v>
      </c>
      <c r="D37" s="171">
        <v>0</v>
      </c>
      <c r="E37" s="93">
        <v>153315783.75</v>
      </c>
      <c r="F37" s="173">
        <f t="shared" si="10"/>
        <v>99.993477939746711</v>
      </c>
      <c r="G37" s="173"/>
      <c r="H37" s="175"/>
      <c r="I37" s="92">
        <f t="shared" si="11"/>
        <v>153325783.75</v>
      </c>
      <c r="J37" s="64">
        <f>+I37*100/B37</f>
        <v>100</v>
      </c>
      <c r="K37" s="64"/>
      <c r="L37" s="189"/>
      <c r="M37" s="172">
        <f>+B37-I37</f>
        <v>0</v>
      </c>
      <c r="N37" s="176"/>
      <c r="O37" s="176"/>
      <c r="Q37" s="2" t="s">
        <v>46</v>
      </c>
    </row>
    <row r="38" spans="1:18" ht="20.25" customHeight="1" x14ac:dyDescent="0.2">
      <c r="A38" s="169" t="s">
        <v>42</v>
      </c>
      <c r="B38" s="92">
        <v>18584316.25</v>
      </c>
      <c r="C38" s="170">
        <v>0</v>
      </c>
      <c r="D38" s="171">
        <v>0</v>
      </c>
      <c r="E38" s="92">
        <v>18584316.25</v>
      </c>
      <c r="F38" s="173">
        <f t="shared" si="10"/>
        <v>100</v>
      </c>
      <c r="G38" s="173"/>
      <c r="H38" s="175"/>
      <c r="I38" s="92">
        <f t="shared" si="11"/>
        <v>18584316.25</v>
      </c>
      <c r="J38" s="64">
        <f>+I38*100/B38</f>
        <v>100</v>
      </c>
      <c r="K38" s="64"/>
      <c r="L38" s="189"/>
      <c r="M38" s="172">
        <f>+B38-I38</f>
        <v>0</v>
      </c>
      <c r="N38" s="176"/>
      <c r="O38" s="176"/>
    </row>
    <row r="39" spans="1:18" s="195" customFormat="1" ht="20.25" customHeight="1" x14ac:dyDescent="0.2">
      <c r="A39" s="149" t="s">
        <v>47</v>
      </c>
      <c r="B39" s="190"/>
      <c r="C39" s="191"/>
      <c r="D39" s="190"/>
      <c r="E39" s="190"/>
      <c r="F39" s="191"/>
      <c r="G39" s="191"/>
      <c r="H39" s="192"/>
      <c r="I39" s="193"/>
      <c r="J39" s="191"/>
      <c r="K39" s="191"/>
      <c r="L39" s="191"/>
      <c r="M39" s="190"/>
      <c r="N39" s="191"/>
      <c r="O39" s="194"/>
    </row>
    <row r="40" spans="1:18" s="206" customFormat="1" ht="51" x14ac:dyDescent="0.2">
      <c r="A40" s="196" t="s">
        <v>2</v>
      </c>
      <c r="B40" s="197" t="s">
        <v>14</v>
      </c>
      <c r="C40" s="198" t="s">
        <v>48</v>
      </c>
      <c r="D40" s="199" t="s">
        <v>49</v>
      </c>
      <c r="E40" s="199" t="s">
        <v>7</v>
      </c>
      <c r="F40" s="200" t="s">
        <v>17</v>
      </c>
      <c r="G40" s="200"/>
      <c r="H40" s="201"/>
      <c r="I40" s="202" t="s">
        <v>50</v>
      </c>
      <c r="J40" s="200" t="s">
        <v>21</v>
      </c>
      <c r="K40" s="200"/>
      <c r="L40" s="203" t="s">
        <v>51</v>
      </c>
      <c r="M40" s="204" t="s">
        <v>53</v>
      </c>
      <c r="N40" s="204"/>
      <c r="O40" s="205"/>
      <c r="Q40" s="206">
        <v>12</v>
      </c>
    </row>
    <row r="41" spans="1:18" s="215" customFormat="1" ht="16.5" customHeight="1" x14ac:dyDescent="0.2">
      <c r="A41" s="207" t="s">
        <v>110</v>
      </c>
      <c r="B41" s="208">
        <v>1811397856.0600002</v>
      </c>
      <c r="C41" s="209">
        <v>326314766.56</v>
      </c>
      <c r="D41" s="209">
        <v>1371915416.6999998</v>
      </c>
      <c r="E41" s="208">
        <v>112499003.67999999</v>
      </c>
      <c r="F41" s="4">
        <v>6.2106181313860196</v>
      </c>
      <c r="G41" s="210"/>
      <c r="H41" s="210"/>
      <c r="I41" s="211">
        <f>+D41+E41</f>
        <v>1484414420.3799999</v>
      </c>
      <c r="J41" s="4">
        <v>81.948557872800706</v>
      </c>
      <c r="K41" s="4"/>
      <c r="L41" s="212">
        <v>668669.12</v>
      </c>
      <c r="M41" s="213">
        <v>1698898852.3800001</v>
      </c>
      <c r="N41" s="213"/>
      <c r="O41" s="214"/>
      <c r="Q41" s="215" t="s">
        <v>55</v>
      </c>
      <c r="R41" s="216">
        <v>53803558.950000003</v>
      </c>
    </row>
    <row r="42" spans="1:18" ht="23.25" customHeight="1" x14ac:dyDescent="0.2">
      <c r="A42" s="564" t="s">
        <v>56</v>
      </c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</row>
    <row r="43" spans="1:18" x14ac:dyDescent="0.2">
      <c r="A43" s="94" t="s">
        <v>111</v>
      </c>
      <c r="C43" s="217"/>
      <c r="E43" s="218"/>
      <c r="F43" s="10"/>
      <c r="G43" s="162"/>
      <c r="H43" s="162">
        <f>C41+D41+E41+L41</f>
        <v>1811397856.0599997</v>
      </c>
      <c r="J43" s="219"/>
      <c r="K43" s="162"/>
      <c r="L43" s="162"/>
      <c r="N43" s="220"/>
    </row>
    <row r="44" spans="1:18" x14ac:dyDescent="0.2">
      <c r="E44" s="222"/>
      <c r="F44" s="223"/>
      <c r="L44" s="224"/>
      <c r="M44" s="162"/>
    </row>
    <row r="45" spans="1:18" s="225" customFormat="1" hidden="1" x14ac:dyDescent="0.2">
      <c r="B45" s="226"/>
      <c r="C45" s="227"/>
      <c r="D45" s="226"/>
      <c r="E45" s="226"/>
      <c r="F45" s="227"/>
      <c r="G45" s="227"/>
      <c r="H45" s="228"/>
      <c r="I45" s="229"/>
      <c r="M45" s="229"/>
      <c r="N45" s="230"/>
    </row>
    <row r="46" spans="1:18" s="236" customFormat="1" ht="34.5" hidden="1" x14ac:dyDescent="0.2">
      <c r="A46" s="559" t="s">
        <v>2</v>
      </c>
      <c r="B46" s="553" t="s">
        <v>14</v>
      </c>
      <c r="C46" s="232" t="s">
        <v>16</v>
      </c>
      <c r="D46" s="232"/>
      <c r="E46" s="553"/>
      <c r="F46" s="233"/>
      <c r="G46" s="233" t="s">
        <v>58</v>
      </c>
      <c r="H46" s="234" t="s">
        <v>59</v>
      </c>
      <c r="I46" s="235" t="s">
        <v>60</v>
      </c>
      <c r="J46" s="233" t="s">
        <v>61</v>
      </c>
      <c r="K46" s="233" t="s">
        <v>58</v>
      </c>
      <c r="M46" s="237"/>
      <c r="O46" s="238"/>
    </row>
    <row r="47" spans="1:18" s="243" customFormat="1" ht="21.75" hidden="1" customHeight="1" thickBot="1" x14ac:dyDescent="0.25">
      <c r="A47" s="561"/>
      <c r="B47" s="555"/>
      <c r="C47" s="239"/>
      <c r="D47" s="239"/>
      <c r="E47" s="555"/>
      <c r="F47" s="240"/>
      <c r="G47" s="240" t="s">
        <v>62</v>
      </c>
      <c r="H47" s="241" t="s">
        <v>63</v>
      </c>
      <c r="I47" s="242" t="s">
        <v>50</v>
      </c>
      <c r="J47" s="240"/>
      <c r="K47" s="240" t="s">
        <v>62</v>
      </c>
      <c r="L47" s="236"/>
      <c r="M47" s="237"/>
      <c r="N47" s="236"/>
      <c r="O47" s="238"/>
      <c r="P47" s="236"/>
      <c r="Q47" s="236"/>
      <c r="R47" s="236"/>
    </row>
    <row r="48" spans="1:18" s="243" customFormat="1" ht="18" hidden="1" thickBot="1" x14ac:dyDescent="0.25">
      <c r="A48" s="244" t="s">
        <v>9</v>
      </c>
      <c r="B48" s="245">
        <f>+B49+B50</f>
        <v>8405499127.4799995</v>
      </c>
      <c r="C48" s="245">
        <f>+C49+C50</f>
        <v>50397630.359999999</v>
      </c>
      <c r="D48" s="245"/>
      <c r="E48" s="246"/>
      <c r="F48" s="247"/>
      <c r="G48" s="248">
        <f>+E48-F48</f>
        <v>0</v>
      </c>
      <c r="H48" s="249">
        <f>+C48+D48</f>
        <v>50397630.359999999</v>
      </c>
      <c r="I48" s="246">
        <f>+H48*100/B48</f>
        <v>0.59957927061387251</v>
      </c>
      <c r="J48" s="250">
        <v>100</v>
      </c>
      <c r="K48" s="251">
        <f>+I48-J48</f>
        <v>-99.400420729386127</v>
      </c>
      <c r="L48" s="236"/>
      <c r="M48" s="252"/>
      <c r="N48" s="236"/>
      <c r="O48" s="238"/>
      <c r="P48" s="236"/>
      <c r="Q48" s="236"/>
      <c r="R48" s="236"/>
    </row>
    <row r="49" spans="1:18" s="236" customFormat="1" ht="18" hidden="1" thickBot="1" x14ac:dyDescent="0.25">
      <c r="A49" s="244" t="s">
        <v>10</v>
      </c>
      <c r="B49" s="245">
        <f>+B17</f>
        <v>7605896268.2799997</v>
      </c>
      <c r="C49" s="253">
        <f>+D17</f>
        <v>5802165.8600000003</v>
      </c>
      <c r="D49" s="254"/>
      <c r="E49" s="246"/>
      <c r="F49" s="247"/>
      <c r="G49" s="248">
        <f>+E49-F49</f>
        <v>0</v>
      </c>
      <c r="H49" s="249">
        <f>+C49+D49</f>
        <v>5802165.8600000003</v>
      </c>
      <c r="I49" s="246">
        <f>+H49*100/B49</f>
        <v>7.6285103758220257E-2</v>
      </c>
      <c r="J49" s="250">
        <v>100</v>
      </c>
      <c r="K49" s="251">
        <f>+I49-J49</f>
        <v>-99.923714896241776</v>
      </c>
      <c r="M49" s="237"/>
      <c r="O49" s="238"/>
    </row>
    <row r="50" spans="1:18" s="243" customFormat="1" ht="18" hidden="1" thickBot="1" x14ac:dyDescent="0.25">
      <c r="A50" s="244" t="s">
        <v>11</v>
      </c>
      <c r="B50" s="245">
        <f>+B18</f>
        <v>799602859.20000005</v>
      </c>
      <c r="C50" s="253">
        <f>D18</f>
        <v>44595464.5</v>
      </c>
      <c r="D50" s="254"/>
      <c r="E50" s="246"/>
      <c r="F50" s="247"/>
      <c r="G50" s="248">
        <f>+E50-F50</f>
        <v>0</v>
      </c>
      <c r="H50" s="249">
        <f>+C50+D50</f>
        <v>44595464.5</v>
      </c>
      <c r="I50" s="246">
        <f>+H50*100/B50</f>
        <v>5.5772017304462382</v>
      </c>
      <c r="J50" s="250">
        <v>100</v>
      </c>
      <c r="K50" s="251">
        <f>+I50-J50</f>
        <v>-94.422798269553766</v>
      </c>
      <c r="L50" s="236"/>
      <c r="M50" s="237"/>
      <c r="N50" s="236"/>
      <c r="O50" s="238"/>
      <c r="P50" s="236"/>
      <c r="Q50" s="236"/>
      <c r="R50" s="236"/>
    </row>
    <row r="51" spans="1:18" s="243" customFormat="1" ht="17.25" hidden="1" x14ac:dyDescent="0.2">
      <c r="A51" s="236"/>
      <c r="B51" s="255"/>
      <c r="C51" s="256"/>
      <c r="D51" s="255"/>
      <c r="E51" s="257"/>
      <c r="F51" s="236"/>
      <c r="G51" s="236"/>
      <c r="H51" s="237"/>
      <c r="I51" s="236"/>
      <c r="J51" s="236"/>
      <c r="K51" s="236"/>
      <c r="L51" s="258"/>
      <c r="M51" s="236"/>
      <c r="N51" s="236"/>
    </row>
    <row r="52" spans="1:18" s="243" customFormat="1" ht="17.25" hidden="1" x14ac:dyDescent="0.2">
      <c r="A52" s="236"/>
      <c r="B52" s="259"/>
      <c r="C52" s="260"/>
      <c r="D52" s="259"/>
      <c r="E52" s="261"/>
      <c r="F52" s="236"/>
      <c r="G52" s="236"/>
      <c r="H52" s="237"/>
      <c r="I52" s="236"/>
      <c r="J52" s="236"/>
      <c r="K52" s="236"/>
      <c r="L52" s="258"/>
      <c r="M52" s="236"/>
      <c r="N52" s="236"/>
    </row>
    <row r="53" spans="1:18" s="243" customFormat="1" ht="17.25" hidden="1" x14ac:dyDescent="0.2">
      <c r="A53" s="559" t="s">
        <v>2</v>
      </c>
      <c r="B53" s="553" t="s">
        <v>14</v>
      </c>
      <c r="C53" s="556" t="s">
        <v>64</v>
      </c>
      <c r="D53" s="233"/>
      <c r="E53" s="235"/>
      <c r="F53" s="233"/>
      <c r="G53" s="236"/>
      <c r="H53" s="236"/>
      <c r="I53" s="237"/>
      <c r="J53" s="236"/>
      <c r="K53" s="236"/>
      <c r="L53" s="236"/>
      <c r="M53" s="258"/>
      <c r="N53" s="236"/>
      <c r="O53" s="236"/>
    </row>
    <row r="54" spans="1:18" s="243" customFormat="1" ht="18" hidden="1" thickBot="1" x14ac:dyDescent="0.25">
      <c r="A54" s="561"/>
      <c r="B54" s="555"/>
      <c r="C54" s="558"/>
      <c r="D54" s="240"/>
      <c r="E54" s="242"/>
      <c r="F54" s="240"/>
      <c r="G54" s="236"/>
      <c r="H54" s="236"/>
      <c r="I54" s="237"/>
      <c r="J54" s="236"/>
      <c r="K54" s="236"/>
      <c r="L54" s="236"/>
      <c r="M54" s="258"/>
      <c r="N54" s="236"/>
      <c r="O54" s="236"/>
    </row>
    <row r="55" spans="1:18" s="243" customFormat="1" ht="18" hidden="1" thickBot="1" x14ac:dyDescent="0.25">
      <c r="A55" s="262" t="s">
        <v>9</v>
      </c>
      <c r="B55" s="263">
        <v>2756171351.6100006</v>
      </c>
      <c r="C55" s="264">
        <v>2141187121.77</v>
      </c>
      <c r="D55" s="264"/>
      <c r="E55" s="264"/>
      <c r="F55" s="265"/>
      <c r="G55" s="236"/>
      <c r="H55" s="236"/>
      <c r="I55" s="237"/>
      <c r="J55" s="236"/>
      <c r="K55" s="236"/>
      <c r="L55" s="236"/>
      <c r="M55" s="258"/>
      <c r="N55" s="236"/>
      <c r="O55" s="236"/>
    </row>
    <row r="56" spans="1:18" s="243" customFormat="1" ht="18" hidden="1" thickBot="1" x14ac:dyDescent="0.25">
      <c r="A56" s="262" t="s">
        <v>37</v>
      </c>
      <c r="B56" s="263">
        <v>2394559480.2300005</v>
      </c>
      <c r="C56" s="264">
        <v>1804632982.97</v>
      </c>
      <c r="D56" s="264"/>
      <c r="E56" s="264"/>
      <c r="F56" s="265"/>
      <c r="G56" s="236"/>
      <c r="H56" s="236"/>
      <c r="I56" s="237"/>
      <c r="J56" s="236"/>
      <c r="K56" s="236"/>
      <c r="L56" s="236"/>
      <c r="M56" s="258"/>
      <c r="N56" s="236"/>
      <c r="O56" s="236"/>
    </row>
    <row r="57" spans="1:18" s="243" customFormat="1" ht="18" hidden="1" thickBot="1" x14ac:dyDescent="0.25">
      <c r="A57" s="266" t="s">
        <v>65</v>
      </c>
      <c r="B57" s="267">
        <v>26618195.989999998</v>
      </c>
      <c r="C57" s="267">
        <v>24037520.32</v>
      </c>
      <c r="D57" s="267"/>
      <c r="E57" s="267"/>
      <c r="F57" s="268"/>
      <c r="G57" s="236"/>
      <c r="H57" s="236"/>
      <c r="I57" s="237"/>
      <c r="J57" s="236"/>
      <c r="K57" s="236"/>
      <c r="L57" s="236"/>
      <c r="M57" s="258"/>
      <c r="N57" s="236"/>
      <c r="O57" s="236"/>
    </row>
    <row r="58" spans="1:18" s="243" customFormat="1" ht="18" hidden="1" thickBot="1" x14ac:dyDescent="0.25">
      <c r="A58" s="266" t="s">
        <v>66</v>
      </c>
      <c r="B58" s="267">
        <v>1807911464.2400002</v>
      </c>
      <c r="C58" s="269">
        <v>1659853361.6500001</v>
      </c>
      <c r="D58" s="269"/>
      <c r="E58" s="269"/>
      <c r="F58" s="268"/>
      <c r="G58" s="236"/>
      <c r="H58" s="236"/>
      <c r="I58" s="237"/>
      <c r="J58" s="236"/>
      <c r="K58" s="236"/>
      <c r="L58" s="236"/>
      <c r="M58" s="258"/>
      <c r="N58" s="236"/>
      <c r="O58" s="236"/>
    </row>
    <row r="59" spans="1:18" s="243" customFormat="1" ht="18" hidden="1" thickBot="1" x14ac:dyDescent="0.25">
      <c r="A59" s="266" t="s">
        <v>67</v>
      </c>
      <c r="B59" s="267">
        <v>560029820</v>
      </c>
      <c r="C59" s="269">
        <v>120742101</v>
      </c>
      <c r="D59" s="269"/>
      <c r="E59" s="269"/>
      <c r="F59" s="268"/>
      <c r="G59" s="236"/>
      <c r="H59" s="236"/>
      <c r="I59" s="237"/>
      <c r="J59" s="236"/>
      <c r="K59" s="236"/>
      <c r="L59" s="236"/>
      <c r="M59" s="258"/>
      <c r="N59" s="236"/>
      <c r="O59" s="236"/>
    </row>
    <row r="60" spans="1:18" s="243" customFormat="1" ht="18" hidden="1" thickBot="1" x14ac:dyDescent="0.25">
      <c r="A60" s="262" t="s">
        <v>68</v>
      </c>
      <c r="B60" s="263">
        <v>361611871.38</v>
      </c>
      <c r="C60" s="264">
        <v>336554138.79999995</v>
      </c>
      <c r="D60" s="264"/>
      <c r="E60" s="264"/>
      <c r="F60" s="265"/>
      <c r="G60" s="236"/>
      <c r="H60" s="236"/>
      <c r="I60" s="237"/>
      <c r="J60" s="236"/>
      <c r="K60" s="236"/>
      <c r="L60" s="236"/>
      <c r="M60" s="258"/>
      <c r="N60" s="236"/>
      <c r="O60" s="236"/>
    </row>
    <row r="61" spans="1:18" s="243" customFormat="1" ht="17.25" hidden="1" x14ac:dyDescent="0.2">
      <c r="A61" s="236"/>
      <c r="B61" s="258"/>
      <c r="E61" s="258"/>
      <c r="F61" s="270"/>
      <c r="G61" s="236"/>
      <c r="H61" s="236"/>
      <c r="I61" s="237"/>
      <c r="J61" s="236"/>
      <c r="K61" s="236"/>
      <c r="L61" s="236"/>
      <c r="M61" s="258"/>
      <c r="N61" s="236"/>
      <c r="O61" s="236"/>
    </row>
    <row r="62" spans="1:18" s="243" customFormat="1" ht="17.25" hidden="1" x14ac:dyDescent="0.2">
      <c r="A62" s="559" t="s">
        <v>14</v>
      </c>
      <c r="B62" s="553" t="s">
        <v>64</v>
      </c>
      <c r="C62" s="556" t="s">
        <v>69</v>
      </c>
      <c r="D62" s="233"/>
      <c r="E62" s="235"/>
      <c r="F62" s="270"/>
      <c r="G62" s="236"/>
      <c r="H62" s="236"/>
      <c r="I62" s="237"/>
      <c r="J62" s="236"/>
      <c r="K62" s="236"/>
      <c r="L62" s="236"/>
      <c r="M62" s="258"/>
      <c r="N62" s="236"/>
      <c r="O62" s="236"/>
    </row>
    <row r="63" spans="1:18" s="243" customFormat="1" ht="18" hidden="1" thickBot="1" x14ac:dyDescent="0.25">
      <c r="A63" s="561"/>
      <c r="B63" s="555"/>
      <c r="C63" s="558"/>
      <c r="D63" s="240"/>
      <c r="E63" s="242"/>
      <c r="F63" s="270"/>
      <c r="G63" s="236"/>
      <c r="H63" s="236"/>
      <c r="I63" s="237"/>
      <c r="J63" s="236"/>
      <c r="K63" s="236"/>
      <c r="L63" s="236"/>
      <c r="M63" s="258"/>
      <c r="N63" s="236"/>
      <c r="O63" s="236"/>
    </row>
    <row r="64" spans="1:18" s="236" customFormat="1" ht="18" hidden="1" thickBot="1" x14ac:dyDescent="0.25">
      <c r="A64" s="271">
        <v>2272.61</v>
      </c>
      <c r="B64" s="242">
        <v>1304.3499999999999</v>
      </c>
      <c r="C64" s="272">
        <v>57.394361549055922</v>
      </c>
      <c r="D64" s="272"/>
      <c r="E64" s="242"/>
      <c r="F64" s="270"/>
      <c r="I64" s="237"/>
      <c r="M64" s="258"/>
    </row>
    <row r="65" spans="1:14" s="236" customFormat="1" ht="17.25" hidden="1" x14ac:dyDescent="0.2">
      <c r="B65" s="258"/>
      <c r="C65" s="243"/>
      <c r="D65" s="258"/>
      <c r="E65" s="258"/>
      <c r="F65" s="270"/>
      <c r="I65" s="237"/>
      <c r="M65" s="258"/>
    </row>
    <row r="66" spans="1:14" s="236" customFormat="1" ht="17.25" hidden="1" x14ac:dyDescent="0.2">
      <c r="B66" s="258"/>
      <c r="C66" s="243"/>
      <c r="D66" s="258"/>
      <c r="E66" s="258"/>
      <c r="F66" s="270"/>
      <c r="I66" s="237"/>
      <c r="M66" s="258"/>
    </row>
    <row r="67" spans="1:14" s="236" customFormat="1" ht="17.25" hidden="1" x14ac:dyDescent="0.2">
      <c r="B67" s="258"/>
      <c r="C67" s="243"/>
      <c r="D67" s="258"/>
      <c r="E67" s="258"/>
      <c r="F67" s="270"/>
      <c r="I67" s="237"/>
      <c r="M67" s="258"/>
    </row>
    <row r="68" spans="1:14" s="236" customFormat="1" ht="17.25" hidden="1" x14ac:dyDescent="0.2">
      <c r="B68" s="258"/>
      <c r="C68" s="243"/>
      <c r="D68" s="258"/>
      <c r="E68" s="258"/>
      <c r="F68" s="270"/>
      <c r="I68" s="237"/>
      <c r="M68" s="258"/>
    </row>
    <row r="69" spans="1:14" s="236" customFormat="1" ht="17.25" hidden="1" x14ac:dyDescent="0.2">
      <c r="B69" s="258"/>
      <c r="C69" s="243"/>
      <c r="D69" s="258"/>
      <c r="E69" s="258"/>
      <c r="F69" s="270"/>
      <c r="I69" s="237"/>
      <c r="M69" s="258"/>
    </row>
    <row r="70" spans="1:14" s="236" customFormat="1" ht="17.25" hidden="1" x14ac:dyDescent="0.2">
      <c r="B70" s="258"/>
      <c r="C70" s="243"/>
      <c r="D70" s="258"/>
      <c r="E70" s="258"/>
      <c r="F70" s="270"/>
      <c r="I70" s="237"/>
      <c r="M70" s="258"/>
    </row>
    <row r="71" spans="1:14" s="236" customFormat="1" ht="42.75" hidden="1" customHeight="1" thickBot="1" x14ac:dyDescent="0.25">
      <c r="A71" s="250" t="s">
        <v>14</v>
      </c>
      <c r="B71" s="273" t="s">
        <v>70</v>
      </c>
      <c r="C71" s="274" t="s">
        <v>71</v>
      </c>
      <c r="D71" s="565"/>
      <c r="E71" s="566"/>
      <c r="F71" s="275"/>
      <c r="G71" s="276"/>
      <c r="H71" s="277"/>
      <c r="I71" s="278" t="s">
        <v>72</v>
      </c>
      <c r="M71" s="237"/>
      <c r="N71" s="238"/>
    </row>
    <row r="72" spans="1:14" s="236" customFormat="1" ht="17.25" hidden="1" x14ac:dyDescent="0.2">
      <c r="A72" s="250"/>
      <c r="B72" s="279"/>
      <c r="C72" s="250"/>
      <c r="D72" s="280"/>
      <c r="E72" s="281"/>
      <c r="F72" s="282"/>
      <c r="G72" s="283"/>
      <c r="H72" s="284"/>
      <c r="I72" s="285">
        <v>1193325315.4499998</v>
      </c>
      <c r="M72" s="237"/>
      <c r="N72" s="238"/>
    </row>
    <row r="73" spans="1:14" s="236" customFormat="1" ht="17.25" hidden="1" x14ac:dyDescent="0.2">
      <c r="A73" s="250" t="s">
        <v>73</v>
      </c>
      <c r="B73" s="279">
        <v>23377.21</v>
      </c>
      <c r="C73" s="286">
        <v>25633.058297030002</v>
      </c>
      <c r="D73" s="287"/>
      <c r="E73" s="273"/>
      <c r="F73" s="282"/>
      <c r="G73" s="283"/>
      <c r="H73" s="284"/>
      <c r="I73" s="285">
        <v>277254955.12</v>
      </c>
      <c r="M73" s="237"/>
      <c r="N73" s="238"/>
    </row>
    <row r="74" spans="1:14" s="236" customFormat="1" ht="17.25" hidden="1" x14ac:dyDescent="0.2">
      <c r="A74" s="250" t="s">
        <v>10</v>
      </c>
      <c r="B74" s="279">
        <v>14084.97</v>
      </c>
      <c r="C74" s="286">
        <v>16258.63813388</v>
      </c>
      <c r="D74" s="288"/>
      <c r="E74" s="289"/>
      <c r="F74" s="282"/>
      <c r="G74" s="283"/>
      <c r="H74" s="284"/>
      <c r="I74" s="285">
        <v>238871435.02999997</v>
      </c>
      <c r="M74" s="237"/>
      <c r="N74" s="238"/>
    </row>
    <row r="75" spans="1:14" s="236" customFormat="1" ht="17.25" hidden="1" x14ac:dyDescent="0.2">
      <c r="A75" s="250" t="s">
        <v>11</v>
      </c>
      <c r="B75" s="279">
        <v>9292.24</v>
      </c>
      <c r="C75" s="286">
        <v>9374.42016315</v>
      </c>
      <c r="D75" s="287"/>
      <c r="E75" s="273"/>
      <c r="F75" s="282"/>
      <c r="G75" s="283"/>
      <c r="H75" s="284"/>
      <c r="I75" s="285">
        <v>139884551.71000004</v>
      </c>
      <c r="M75" s="237"/>
      <c r="N75" s="238"/>
    </row>
    <row r="76" spans="1:14" s="236" customFormat="1" ht="17.25" hidden="1" x14ac:dyDescent="0.2">
      <c r="A76" s="243"/>
      <c r="B76" s="290"/>
      <c r="C76" s="291"/>
      <c r="D76" s="290"/>
      <c r="E76" s="290"/>
      <c r="F76" s="282"/>
      <c r="G76" s="283"/>
      <c r="H76" s="284"/>
      <c r="I76" s="285">
        <v>92066800</v>
      </c>
      <c r="M76" s="237"/>
      <c r="N76" s="238"/>
    </row>
    <row r="77" spans="1:14" s="236" customFormat="1" ht="17.25" hidden="1" x14ac:dyDescent="0.2">
      <c r="A77" s="243"/>
      <c r="B77" s="290"/>
      <c r="C77" s="291"/>
      <c r="D77" s="290"/>
      <c r="E77" s="290"/>
      <c r="F77" s="282"/>
      <c r="G77" s="283"/>
      <c r="H77" s="284"/>
      <c r="I77" s="285">
        <v>50191100</v>
      </c>
      <c r="M77" s="237"/>
      <c r="N77" s="238"/>
    </row>
    <row r="78" spans="1:14" s="236" customFormat="1" ht="17.25" hidden="1" x14ac:dyDescent="0.2">
      <c r="A78" s="243"/>
      <c r="B78" s="290"/>
      <c r="C78" s="291"/>
      <c r="D78" s="290"/>
      <c r="E78" s="290"/>
      <c r="F78" s="292"/>
      <c r="G78" s="293"/>
      <c r="H78" s="294"/>
      <c r="I78" s="295">
        <v>26977000</v>
      </c>
      <c r="M78" s="237"/>
      <c r="N78" s="238"/>
    </row>
    <row r="79" spans="1:14" s="236" customFormat="1" ht="17.25" hidden="1" x14ac:dyDescent="0.2">
      <c r="A79" s="243"/>
      <c r="B79" s="290"/>
      <c r="C79" s="291"/>
      <c r="D79" s="290"/>
      <c r="E79" s="290"/>
      <c r="F79" s="296"/>
      <c r="G79" s="283"/>
      <c r="H79" s="297" t="s">
        <v>73</v>
      </c>
      <c r="I79" s="298">
        <f>SUM(I72:I78)</f>
        <v>2018571157.3099997</v>
      </c>
      <c r="J79" s="252"/>
      <c r="K79" s="299"/>
      <c r="M79" s="237"/>
      <c r="N79" s="238"/>
    </row>
    <row r="80" spans="1:14" s="236" customFormat="1" ht="17.25" hidden="1" x14ac:dyDescent="0.2">
      <c r="A80" s="243"/>
      <c r="B80" s="258"/>
      <c r="C80" s="243"/>
      <c r="D80" s="258"/>
      <c r="E80" s="258"/>
      <c r="F80" s="300"/>
      <c r="G80" s="301"/>
      <c r="H80" s="302"/>
      <c r="I80" s="303">
        <v>53357700</v>
      </c>
      <c r="M80" s="237"/>
      <c r="N80" s="238"/>
    </row>
    <row r="81" spans="1:13" s="236" customFormat="1" ht="17.25" hidden="1" x14ac:dyDescent="0.2">
      <c r="A81" s="243"/>
      <c r="B81" s="290"/>
      <c r="C81" s="291"/>
      <c r="D81" s="290"/>
      <c r="E81" s="290"/>
      <c r="F81" s="304"/>
      <c r="I81" s="305"/>
      <c r="M81" s="258"/>
    </row>
    <row r="82" spans="1:13" s="236" customFormat="1" ht="17.25" hidden="1" x14ac:dyDescent="0.2">
      <c r="A82" s="306" t="s">
        <v>74</v>
      </c>
      <c r="B82" s="290"/>
      <c r="C82" s="291"/>
      <c r="D82" s="290"/>
      <c r="E82" s="290"/>
      <c r="F82" s="304"/>
      <c r="I82" s="305"/>
      <c r="M82" s="258"/>
    </row>
    <row r="83" spans="1:13" s="310" customFormat="1" ht="17.25" hidden="1" x14ac:dyDescent="0.2">
      <c r="A83" s="307" t="s">
        <v>2</v>
      </c>
      <c r="B83" s="231" t="s">
        <v>14</v>
      </c>
      <c r="C83" s="232" t="s">
        <v>64</v>
      </c>
      <c r="D83" s="231"/>
      <c r="E83" s="235"/>
      <c r="F83" s="308"/>
      <c r="G83" s="308" t="s">
        <v>60</v>
      </c>
      <c r="H83" s="309" t="s">
        <v>58</v>
      </c>
      <c r="I83" s="237"/>
      <c r="J83" s="236"/>
      <c r="K83" s="236"/>
      <c r="M83" s="258"/>
    </row>
    <row r="84" spans="1:13" s="310" customFormat="1" ht="18" hidden="1" thickBot="1" x14ac:dyDescent="0.25">
      <c r="A84" s="311" t="s">
        <v>73</v>
      </c>
      <c r="B84" s="267">
        <f>+B85+B86</f>
        <v>8405499127.4799995</v>
      </c>
      <c r="C84" s="267">
        <f>+C85+C86</f>
        <v>5212825640.1499996</v>
      </c>
      <c r="D84" s="312"/>
      <c r="E84" s="313"/>
      <c r="F84" s="267"/>
      <c r="G84" s="314">
        <f>+F84*100/B84</f>
        <v>0</v>
      </c>
      <c r="H84" s="315">
        <f>+G84-G4</f>
        <v>-81.739999999999995</v>
      </c>
      <c r="I84" s="237"/>
      <c r="J84" s="236"/>
      <c r="K84" s="236"/>
      <c r="M84" s="258"/>
    </row>
    <row r="85" spans="1:13" s="310" customFormat="1" ht="18" hidden="1" thickBot="1" x14ac:dyDescent="0.25">
      <c r="A85" s="311" t="s">
        <v>10</v>
      </c>
      <c r="B85" s="267">
        <f>+B17</f>
        <v>7605896268.2799997</v>
      </c>
      <c r="C85" s="316">
        <f>+E17</f>
        <v>5045827548.8599997</v>
      </c>
      <c r="D85" s="312"/>
      <c r="E85" s="314"/>
      <c r="F85" s="316"/>
      <c r="G85" s="314">
        <f>+F85*100/B85</f>
        <v>0</v>
      </c>
      <c r="H85" s="315">
        <f>+G85-G5</f>
        <v>-81.760000000000005</v>
      </c>
      <c r="I85" s="237"/>
      <c r="J85" s="236"/>
      <c r="K85" s="236"/>
      <c r="M85" s="258"/>
    </row>
    <row r="86" spans="1:13" s="310" customFormat="1" ht="18" hidden="1" thickBot="1" x14ac:dyDescent="0.25">
      <c r="A86" s="311" t="s">
        <v>11</v>
      </c>
      <c r="B86" s="267">
        <f>+B18</f>
        <v>799602859.20000005</v>
      </c>
      <c r="C86" s="316">
        <f>+E18</f>
        <v>166998091.28999999</v>
      </c>
      <c r="D86" s="312"/>
      <c r="E86" s="313"/>
      <c r="F86" s="316"/>
      <c r="G86" s="314">
        <f t="shared" ref="G86" si="12">+F86*100/B86</f>
        <v>0</v>
      </c>
      <c r="H86" s="317">
        <f>+G86-G6</f>
        <v>-81.650000000000006</v>
      </c>
      <c r="I86" s="237"/>
      <c r="J86" s="236"/>
      <c r="K86" s="236"/>
      <c r="M86" s="258"/>
    </row>
    <row r="87" spans="1:13" s="310" customFormat="1" ht="17.25" hidden="1" x14ac:dyDescent="0.2">
      <c r="B87" s="258"/>
      <c r="C87" s="243"/>
      <c r="D87" s="258"/>
      <c r="E87" s="258"/>
      <c r="F87" s="270"/>
      <c r="G87" s="236"/>
      <c r="I87" s="237"/>
      <c r="J87" s="236"/>
      <c r="K87" s="236"/>
      <c r="M87" s="258"/>
    </row>
    <row r="88" spans="1:13" s="310" customFormat="1" ht="17.25" hidden="1" x14ac:dyDescent="0.2">
      <c r="A88" s="567" t="s">
        <v>2</v>
      </c>
      <c r="B88" s="546" t="s">
        <v>14</v>
      </c>
      <c r="C88" s="569" t="s">
        <v>64</v>
      </c>
      <c r="D88" s="546"/>
      <c r="E88" s="281"/>
      <c r="F88" s="318"/>
      <c r="G88" s="236"/>
      <c r="I88" s="237"/>
      <c r="J88" s="236"/>
      <c r="K88" s="236"/>
      <c r="M88" s="258"/>
    </row>
    <row r="89" spans="1:13" s="310" customFormat="1" ht="17.25" hidden="1" x14ac:dyDescent="0.2">
      <c r="A89" s="568"/>
      <c r="B89" s="547"/>
      <c r="C89" s="570"/>
      <c r="D89" s="547"/>
      <c r="E89" s="281"/>
      <c r="F89" s="318"/>
      <c r="G89" s="236"/>
      <c r="I89" s="237"/>
      <c r="J89" s="236"/>
      <c r="K89" s="236"/>
      <c r="M89" s="258"/>
    </row>
    <row r="90" spans="1:13" s="324" customFormat="1" ht="17.25" hidden="1" x14ac:dyDescent="0.2">
      <c r="A90" s="319" t="s">
        <v>9</v>
      </c>
      <c r="B90" s="320">
        <f t="shared" ref="B90:B98" si="13">+B29</f>
        <v>3363395507.7899995</v>
      </c>
      <c r="C90" s="320">
        <f t="shared" ref="C90:C98" si="14">+E29</f>
        <v>3186197791.3199997</v>
      </c>
      <c r="D90" s="321"/>
      <c r="E90" s="320"/>
      <c r="F90" s="322"/>
      <c r="G90" s="323"/>
      <c r="I90" s="325"/>
      <c r="J90" s="323"/>
      <c r="K90" s="323"/>
      <c r="M90" s="326"/>
    </row>
    <row r="91" spans="1:13" s="324" customFormat="1" ht="17.25" hidden="1" x14ac:dyDescent="0.2">
      <c r="A91" s="319" t="s">
        <v>37</v>
      </c>
      <c r="B91" s="320">
        <f t="shared" si="13"/>
        <v>2807293974.3599997</v>
      </c>
      <c r="C91" s="320">
        <f t="shared" si="14"/>
        <v>2635159524.1199999</v>
      </c>
      <c r="D91" s="321"/>
      <c r="E91" s="320"/>
      <c r="F91" s="322"/>
      <c r="G91" s="323"/>
      <c r="I91" s="325"/>
      <c r="J91" s="323"/>
      <c r="K91" s="323"/>
      <c r="M91" s="326"/>
    </row>
    <row r="92" spans="1:13" s="310" customFormat="1" ht="17.25" hidden="1" x14ac:dyDescent="0.2">
      <c r="A92" s="327" t="s">
        <v>39</v>
      </c>
      <c r="B92" s="328">
        <f t="shared" si="13"/>
        <v>24020888.32</v>
      </c>
      <c r="C92" s="328">
        <f t="shared" si="14"/>
        <v>24020888.32</v>
      </c>
      <c r="D92" s="329"/>
      <c r="E92" s="328"/>
      <c r="F92" s="330"/>
      <c r="G92" s="236"/>
      <c r="I92" s="237"/>
      <c r="J92" s="236"/>
      <c r="K92" s="236"/>
      <c r="M92" s="258"/>
    </row>
    <row r="93" spans="1:13" s="310" customFormat="1" ht="17.25" hidden="1" x14ac:dyDescent="0.2">
      <c r="A93" s="327" t="s">
        <v>40</v>
      </c>
      <c r="B93" s="328">
        <f t="shared" si="13"/>
        <v>1772393059.27</v>
      </c>
      <c r="C93" s="328">
        <f t="shared" si="14"/>
        <v>1719430930.48</v>
      </c>
      <c r="D93" s="329"/>
      <c r="E93" s="328"/>
      <c r="F93" s="330"/>
      <c r="G93" s="236"/>
      <c r="I93" s="237"/>
      <c r="J93" s="236"/>
      <c r="K93" s="236"/>
      <c r="M93" s="258"/>
    </row>
    <row r="94" spans="1:13" s="310" customFormat="1" ht="17.25" hidden="1" x14ac:dyDescent="0.2">
      <c r="A94" s="327" t="s">
        <v>41</v>
      </c>
      <c r="B94" s="328">
        <f t="shared" si="13"/>
        <v>843117212.76999998</v>
      </c>
      <c r="C94" s="328">
        <f t="shared" si="14"/>
        <v>728852203.6400001</v>
      </c>
      <c r="D94" s="329"/>
      <c r="E94" s="328"/>
      <c r="F94" s="330"/>
      <c r="G94" s="236"/>
      <c r="I94" s="237"/>
      <c r="J94" s="236"/>
      <c r="K94" s="236"/>
      <c r="M94" s="258"/>
    </row>
    <row r="95" spans="1:13" s="310" customFormat="1" ht="17.25" hidden="1" x14ac:dyDescent="0.2">
      <c r="A95" s="327" t="s">
        <v>42</v>
      </c>
      <c r="B95" s="328">
        <f t="shared" si="13"/>
        <v>167762814</v>
      </c>
      <c r="C95" s="328">
        <f t="shared" si="14"/>
        <v>162855501.68000001</v>
      </c>
      <c r="D95" s="329"/>
      <c r="E95" s="328"/>
      <c r="F95" s="330"/>
      <c r="G95" s="236"/>
      <c r="I95" s="237"/>
      <c r="J95" s="236"/>
      <c r="K95" s="236"/>
      <c r="M95" s="258"/>
    </row>
    <row r="96" spans="1:13" s="324" customFormat="1" ht="17.25" hidden="1" x14ac:dyDescent="0.2">
      <c r="A96" s="331" t="s">
        <v>43</v>
      </c>
      <c r="B96" s="320">
        <f t="shared" si="13"/>
        <v>556101533.42999995</v>
      </c>
      <c r="C96" s="320">
        <f t="shared" si="14"/>
        <v>551038267.20000005</v>
      </c>
      <c r="D96" s="321"/>
      <c r="E96" s="320"/>
      <c r="F96" s="322"/>
      <c r="G96" s="323"/>
      <c r="I96" s="325"/>
      <c r="J96" s="323"/>
      <c r="K96" s="323"/>
      <c r="M96" s="326"/>
    </row>
    <row r="97" spans="1:13" s="310" customFormat="1" ht="17.25" hidden="1" x14ac:dyDescent="0.2">
      <c r="A97" s="332" t="s">
        <v>40</v>
      </c>
      <c r="B97" s="328">
        <f t="shared" si="13"/>
        <v>384191433.42999995</v>
      </c>
      <c r="C97" s="328">
        <f t="shared" si="14"/>
        <v>379138167.19999999</v>
      </c>
      <c r="D97" s="329"/>
      <c r="E97" s="328"/>
      <c r="F97" s="330"/>
      <c r="G97" s="236"/>
      <c r="I97" s="237"/>
      <c r="J97" s="236"/>
      <c r="K97" s="236"/>
      <c r="M97" s="258"/>
    </row>
    <row r="98" spans="1:13" s="310" customFormat="1" ht="17.25" hidden="1" x14ac:dyDescent="0.2">
      <c r="A98" s="332" t="s">
        <v>41</v>
      </c>
      <c r="B98" s="328">
        <f t="shared" si="13"/>
        <v>153325783.75</v>
      </c>
      <c r="C98" s="328">
        <f t="shared" si="14"/>
        <v>153315783.75</v>
      </c>
      <c r="D98" s="329"/>
      <c r="E98" s="328"/>
      <c r="F98" s="330"/>
      <c r="G98" s="236"/>
      <c r="I98" s="237"/>
      <c r="J98" s="236"/>
      <c r="K98" s="236"/>
      <c r="M98" s="258"/>
    </row>
    <row r="99" spans="1:13" s="236" customFormat="1" ht="17.25" hidden="1" x14ac:dyDescent="0.2">
      <c r="B99" s="258"/>
      <c r="C99" s="243"/>
      <c r="D99" s="258"/>
      <c r="E99" s="258"/>
      <c r="F99" s="270"/>
      <c r="I99" s="237"/>
      <c r="M99" s="258"/>
    </row>
    <row r="100" spans="1:13" s="236" customFormat="1" ht="17.25" hidden="1" x14ac:dyDescent="0.2">
      <c r="B100" s="258"/>
      <c r="C100" s="243"/>
      <c r="D100" s="258"/>
      <c r="E100" s="258"/>
      <c r="F100" s="270"/>
      <c r="I100" s="237"/>
      <c r="M100" s="258"/>
    </row>
    <row r="101" spans="1:13" s="236" customFormat="1" ht="17.25" hidden="1" x14ac:dyDescent="0.2">
      <c r="B101" s="258"/>
      <c r="C101" s="243"/>
      <c r="D101" s="258"/>
      <c r="E101" s="258"/>
      <c r="F101" s="270"/>
      <c r="I101" s="237"/>
      <c r="M101" s="258"/>
    </row>
    <row r="102" spans="1:13" s="236" customFormat="1" ht="17.25" hidden="1" x14ac:dyDescent="0.2">
      <c r="A102" s="333" t="s">
        <v>75</v>
      </c>
      <c r="B102" s="258"/>
      <c r="C102" s="243"/>
      <c r="D102" s="258"/>
      <c r="E102" s="258"/>
      <c r="F102" s="270"/>
      <c r="I102" s="237"/>
      <c r="M102" s="258"/>
    </row>
    <row r="103" spans="1:13" s="236" customFormat="1" ht="18" hidden="1" thickBot="1" x14ac:dyDescent="0.25">
      <c r="A103" s="559" t="s">
        <v>2</v>
      </c>
      <c r="B103" s="553" t="s">
        <v>14</v>
      </c>
      <c r="C103" s="334" t="s">
        <v>7</v>
      </c>
      <c r="D103" s="335"/>
      <c r="E103" s="336"/>
      <c r="F103" s="337"/>
      <c r="G103" s="338" t="s">
        <v>50</v>
      </c>
      <c r="H103" s="335"/>
      <c r="I103" s="336"/>
      <c r="J103" s="337"/>
      <c r="K103" s="553" t="s">
        <v>15</v>
      </c>
      <c r="L103" s="556" t="s">
        <v>16</v>
      </c>
    </row>
    <row r="104" spans="1:13" s="236" customFormat="1" ht="15" hidden="1" customHeight="1" x14ac:dyDescent="0.2">
      <c r="A104" s="560"/>
      <c r="B104" s="554"/>
      <c r="C104" s="553" t="s">
        <v>76</v>
      </c>
      <c r="D104" s="553"/>
      <c r="E104" s="308"/>
      <c r="F104" s="559"/>
      <c r="G104" s="556" t="s">
        <v>76</v>
      </c>
      <c r="H104" s="553" t="s">
        <v>60</v>
      </c>
      <c r="I104" s="308" t="s">
        <v>77</v>
      </c>
      <c r="J104" s="559" t="s">
        <v>78</v>
      </c>
      <c r="K104" s="554"/>
      <c r="L104" s="557"/>
    </row>
    <row r="105" spans="1:13" s="236" customFormat="1" ht="17.25" hidden="1" x14ac:dyDescent="0.2">
      <c r="A105" s="560"/>
      <c r="B105" s="554"/>
      <c r="C105" s="554"/>
      <c r="D105" s="554"/>
      <c r="E105" s="308"/>
      <c r="F105" s="560"/>
      <c r="G105" s="557"/>
      <c r="H105" s="554"/>
      <c r="I105" s="308" t="s">
        <v>79</v>
      </c>
      <c r="J105" s="560"/>
      <c r="K105" s="554"/>
      <c r="L105" s="557"/>
    </row>
    <row r="106" spans="1:13" s="236" customFormat="1" ht="18" hidden="1" thickBot="1" x14ac:dyDescent="0.25">
      <c r="A106" s="561"/>
      <c r="B106" s="555"/>
      <c r="C106" s="555"/>
      <c r="D106" s="555"/>
      <c r="E106" s="339"/>
      <c r="F106" s="561"/>
      <c r="G106" s="558"/>
      <c r="H106" s="555"/>
      <c r="I106" s="240" t="s">
        <v>60</v>
      </c>
      <c r="J106" s="561"/>
      <c r="K106" s="555"/>
      <c r="L106" s="558"/>
    </row>
    <row r="107" spans="1:13" s="236" customFormat="1" ht="18" hidden="1" thickBot="1" x14ac:dyDescent="0.25">
      <c r="A107" s="244" t="s">
        <v>9</v>
      </c>
      <c r="B107" s="340">
        <f>+B108+B109</f>
        <v>8405499127.4799995</v>
      </c>
      <c r="C107" s="340">
        <f>+C108+C109</f>
        <v>5212825640.1499996</v>
      </c>
      <c r="D107" s="341"/>
      <c r="E107" s="312"/>
      <c r="F107" s="342"/>
      <c r="G107" s="340">
        <f>+K107+L107+C107</f>
        <v>5263223270.5099993</v>
      </c>
      <c r="H107" s="251">
        <f>+G107*100/B107</f>
        <v>62.616427539716298</v>
      </c>
      <c r="I107" s="240">
        <v>81.739999999999995</v>
      </c>
      <c r="J107" s="342">
        <f>+H107-I107</f>
        <v>-19.123572460283697</v>
      </c>
      <c r="K107" s="340">
        <f>+K108+K109</f>
        <v>0</v>
      </c>
      <c r="L107" s="340">
        <f>+L108+L109</f>
        <v>50397630.359999999</v>
      </c>
    </row>
    <row r="108" spans="1:13" s="236" customFormat="1" ht="18" hidden="1" thickBot="1" x14ac:dyDescent="0.25">
      <c r="A108" s="244" t="s">
        <v>10</v>
      </c>
      <c r="B108" s="340">
        <f>+B17</f>
        <v>7605896268.2799997</v>
      </c>
      <c r="C108" s="340">
        <f>+E17</f>
        <v>5045827548.8599997</v>
      </c>
      <c r="D108" s="341"/>
      <c r="E108" s="312"/>
      <c r="F108" s="342"/>
      <c r="G108" s="340">
        <f>+K108+L108+C108</f>
        <v>5051629714.7199993</v>
      </c>
      <c r="H108" s="251">
        <f>+G108*100/B108</f>
        <v>66.417283861568848</v>
      </c>
      <c r="I108" s="240">
        <v>81.760000000000005</v>
      </c>
      <c r="J108" s="342">
        <f>+H108-I108</f>
        <v>-15.342716138431157</v>
      </c>
      <c r="K108" s="340" t="str">
        <f>+C17</f>
        <v>0</v>
      </c>
      <c r="L108" s="340">
        <f>+D17</f>
        <v>5802165.8600000003</v>
      </c>
    </row>
    <row r="109" spans="1:13" s="236" customFormat="1" ht="18" hidden="1" thickBot="1" x14ac:dyDescent="0.25">
      <c r="A109" s="244" t="s">
        <v>11</v>
      </c>
      <c r="B109" s="340">
        <f>+B18</f>
        <v>799602859.20000005</v>
      </c>
      <c r="C109" s="340">
        <f>+E18</f>
        <v>166998091.28999999</v>
      </c>
      <c r="D109" s="341"/>
      <c r="E109" s="312"/>
      <c r="F109" s="342"/>
      <c r="G109" s="340">
        <f>+K109+L109+C109</f>
        <v>211593555.78999999</v>
      </c>
      <c r="H109" s="251">
        <f>+G109*100/B109</f>
        <v>26.462331062910234</v>
      </c>
      <c r="I109" s="240">
        <v>81.650000000000006</v>
      </c>
      <c r="J109" s="342">
        <f>+H109-I109</f>
        <v>-55.187668937089768</v>
      </c>
      <c r="K109" s="340" t="str">
        <f>+C18</f>
        <v>0</v>
      </c>
      <c r="L109" s="340">
        <f>+D18</f>
        <v>44595464.5</v>
      </c>
    </row>
    <row r="110" spans="1:13" s="236" customFormat="1" ht="17.25" hidden="1" x14ac:dyDescent="0.2">
      <c r="B110" s="258"/>
      <c r="C110" s="258"/>
      <c r="D110" s="270"/>
      <c r="G110" s="237"/>
      <c r="K110" s="243"/>
      <c r="L110" s="258"/>
    </row>
    <row r="111" spans="1:13" s="236" customFormat="1" ht="17.25" hidden="1" x14ac:dyDescent="0.2">
      <c r="A111" s="333" t="s">
        <v>80</v>
      </c>
      <c r="B111" s="258"/>
      <c r="C111" s="258"/>
      <c r="D111" s="270"/>
      <c r="G111" s="237"/>
      <c r="K111" s="243"/>
      <c r="L111" s="258"/>
    </row>
    <row r="112" spans="1:13" s="236" customFormat="1" ht="17.25" hidden="1" x14ac:dyDescent="0.2">
      <c r="A112" s="544" t="s">
        <v>2</v>
      </c>
      <c r="B112" s="546" t="s">
        <v>14</v>
      </c>
      <c r="C112" s="281" t="s">
        <v>7</v>
      </c>
      <c r="D112" s="318"/>
      <c r="E112" s="548"/>
      <c r="F112" s="549"/>
      <c r="G112" s="237"/>
      <c r="K112" s="318" t="s">
        <v>81</v>
      </c>
      <c r="L112" s="546" t="s">
        <v>16</v>
      </c>
    </row>
    <row r="113" spans="1:13" s="236" customFormat="1" ht="17.25" hidden="1" x14ac:dyDescent="0.2">
      <c r="A113" s="545"/>
      <c r="B113" s="547"/>
      <c r="C113" s="281" t="s">
        <v>76</v>
      </c>
      <c r="D113" s="318"/>
      <c r="E113" s="318"/>
      <c r="F113" s="343"/>
      <c r="G113" s="237"/>
      <c r="K113" s="318" t="s">
        <v>82</v>
      </c>
      <c r="L113" s="547"/>
    </row>
    <row r="114" spans="1:13" s="323" customFormat="1" ht="17.25" hidden="1" x14ac:dyDescent="0.2">
      <c r="A114" s="344" t="s">
        <v>9</v>
      </c>
      <c r="B114" s="287">
        <f t="shared" ref="B114:B122" si="15">+B29</f>
        <v>3363395507.7899995</v>
      </c>
      <c r="C114" s="287">
        <f t="shared" ref="C114:C122" si="16">+E29</f>
        <v>3186197791.3199997</v>
      </c>
      <c r="D114" s="345"/>
      <c r="E114" s="320"/>
      <c r="F114" s="346"/>
      <c r="G114" s="325"/>
      <c r="K114" s="287">
        <f t="shared" ref="K114:L122" si="17">+C29</f>
        <v>63748.32</v>
      </c>
      <c r="L114" s="287">
        <f t="shared" si="17"/>
        <v>19055724.869999997</v>
      </c>
    </row>
    <row r="115" spans="1:13" s="323" customFormat="1" ht="17.25" hidden="1" x14ac:dyDescent="0.2">
      <c r="A115" s="344" t="s">
        <v>37</v>
      </c>
      <c r="B115" s="287">
        <f t="shared" si="15"/>
        <v>2807293974.3599997</v>
      </c>
      <c r="C115" s="287">
        <f t="shared" si="16"/>
        <v>2635159524.1199999</v>
      </c>
      <c r="D115" s="345"/>
      <c r="E115" s="320"/>
      <c r="F115" s="346"/>
      <c r="G115" s="325"/>
      <c r="K115" s="287">
        <f t="shared" si="17"/>
        <v>0</v>
      </c>
      <c r="L115" s="287">
        <f t="shared" si="17"/>
        <v>19055724.869999997</v>
      </c>
    </row>
    <row r="116" spans="1:13" s="236" customFormat="1" ht="17.25" hidden="1" x14ac:dyDescent="0.2">
      <c r="A116" s="347" t="s">
        <v>39</v>
      </c>
      <c r="B116" s="287">
        <f t="shared" si="15"/>
        <v>24020888.32</v>
      </c>
      <c r="C116" s="287">
        <f t="shared" si="16"/>
        <v>24020888.32</v>
      </c>
      <c r="D116" s="348"/>
      <c r="E116" s="328"/>
      <c r="F116" s="349"/>
      <c r="G116" s="237"/>
      <c r="K116" s="287">
        <f t="shared" si="17"/>
        <v>0</v>
      </c>
      <c r="L116" s="287">
        <f t="shared" si="17"/>
        <v>0</v>
      </c>
    </row>
    <row r="117" spans="1:13" s="236" customFormat="1" ht="17.25" hidden="1" x14ac:dyDescent="0.2">
      <c r="A117" s="347" t="s">
        <v>40</v>
      </c>
      <c r="B117" s="287">
        <f t="shared" si="15"/>
        <v>1772393059.27</v>
      </c>
      <c r="C117" s="287">
        <f t="shared" si="16"/>
        <v>1719430930.48</v>
      </c>
      <c r="D117" s="348"/>
      <c r="E117" s="328"/>
      <c r="F117" s="349"/>
      <c r="G117" s="237"/>
      <c r="K117" s="287">
        <f t="shared" si="17"/>
        <v>0</v>
      </c>
      <c r="L117" s="287">
        <f t="shared" si="17"/>
        <v>1059233.3999999999</v>
      </c>
    </row>
    <row r="118" spans="1:13" s="236" customFormat="1" ht="17.25" hidden="1" x14ac:dyDescent="0.2">
      <c r="A118" s="347" t="s">
        <v>41</v>
      </c>
      <c r="B118" s="287">
        <f t="shared" si="15"/>
        <v>843117212.76999998</v>
      </c>
      <c r="C118" s="287">
        <f t="shared" si="16"/>
        <v>728852203.6400001</v>
      </c>
      <c r="D118" s="348"/>
      <c r="E118" s="328"/>
      <c r="F118" s="349"/>
      <c r="G118" s="237"/>
      <c r="K118" s="287">
        <f t="shared" si="17"/>
        <v>0</v>
      </c>
      <c r="L118" s="287">
        <f t="shared" si="17"/>
        <v>17996491.469999999</v>
      </c>
    </row>
    <row r="119" spans="1:13" s="236" customFormat="1" ht="17.25" hidden="1" x14ac:dyDescent="0.2">
      <c r="A119" s="347" t="s">
        <v>42</v>
      </c>
      <c r="B119" s="287">
        <f t="shared" si="15"/>
        <v>167762814</v>
      </c>
      <c r="C119" s="287">
        <f t="shared" si="16"/>
        <v>162855501.68000001</v>
      </c>
      <c r="D119" s="348"/>
      <c r="E119" s="328"/>
      <c r="F119" s="349"/>
      <c r="G119" s="237"/>
      <c r="K119" s="287">
        <f t="shared" si="17"/>
        <v>0</v>
      </c>
      <c r="L119" s="287">
        <f t="shared" si="17"/>
        <v>0</v>
      </c>
    </row>
    <row r="120" spans="1:13" s="323" customFormat="1" ht="17.25" hidden="1" x14ac:dyDescent="0.2">
      <c r="A120" s="344" t="s">
        <v>43</v>
      </c>
      <c r="B120" s="287">
        <f t="shared" si="15"/>
        <v>556101533.42999995</v>
      </c>
      <c r="C120" s="287">
        <f t="shared" si="16"/>
        <v>551038267.20000005</v>
      </c>
      <c r="D120" s="345"/>
      <c r="E120" s="320"/>
      <c r="F120" s="346"/>
      <c r="G120" s="325"/>
      <c r="K120" s="287">
        <f t="shared" si="17"/>
        <v>63748.32</v>
      </c>
      <c r="L120" s="287">
        <f t="shared" si="17"/>
        <v>0</v>
      </c>
    </row>
    <row r="121" spans="1:13" s="236" customFormat="1" ht="27" hidden="1" customHeight="1" x14ac:dyDescent="0.2">
      <c r="A121" s="347" t="s">
        <v>40</v>
      </c>
      <c r="B121" s="287">
        <f t="shared" si="15"/>
        <v>384191433.42999995</v>
      </c>
      <c r="C121" s="287">
        <f t="shared" si="16"/>
        <v>379138167.19999999</v>
      </c>
      <c r="D121" s="348"/>
      <c r="E121" s="328"/>
      <c r="F121" s="349"/>
      <c r="G121" s="237"/>
      <c r="K121" s="287">
        <f t="shared" si="17"/>
        <v>53748.32</v>
      </c>
      <c r="L121" s="287">
        <f t="shared" si="17"/>
        <v>0</v>
      </c>
    </row>
    <row r="122" spans="1:13" s="350" customFormat="1" ht="17.25" hidden="1" x14ac:dyDescent="0.2">
      <c r="A122" s="347" t="s">
        <v>41</v>
      </c>
      <c r="B122" s="287">
        <f t="shared" si="15"/>
        <v>153325783.75</v>
      </c>
      <c r="C122" s="287">
        <f t="shared" si="16"/>
        <v>153315783.75</v>
      </c>
      <c r="D122" s="348"/>
      <c r="E122" s="328"/>
      <c r="F122" s="349"/>
      <c r="G122" s="237"/>
      <c r="H122" s="236"/>
      <c r="I122" s="236"/>
      <c r="K122" s="287">
        <f t="shared" si="17"/>
        <v>10000</v>
      </c>
      <c r="L122" s="287">
        <f t="shared" si="17"/>
        <v>0</v>
      </c>
    </row>
    <row r="123" spans="1:13" s="350" customFormat="1" ht="17.25" hidden="1" x14ac:dyDescent="0.2">
      <c r="A123" s="236"/>
      <c r="B123" s="258"/>
      <c r="C123" s="243"/>
      <c r="D123" s="258"/>
      <c r="E123" s="258"/>
      <c r="F123" s="270"/>
      <c r="G123" s="236"/>
      <c r="H123" s="236"/>
      <c r="I123" s="237"/>
      <c r="J123" s="236"/>
      <c r="K123" s="236"/>
      <c r="M123" s="258"/>
    </row>
    <row r="124" spans="1:13" s="350" customFormat="1" ht="17.25" hidden="1" x14ac:dyDescent="0.2">
      <c r="A124" s="350" t="s">
        <v>83</v>
      </c>
      <c r="B124" s="258"/>
      <c r="C124" s="243"/>
      <c r="D124" s="258"/>
      <c r="E124" s="258"/>
      <c r="F124" s="270"/>
      <c r="G124" s="236"/>
      <c r="I124" s="237"/>
      <c r="J124" s="236"/>
      <c r="K124" s="236"/>
      <c r="M124" s="258"/>
    </row>
    <row r="125" spans="1:13" s="350" customFormat="1" ht="18" hidden="1" thickBot="1" x14ac:dyDescent="0.25">
      <c r="A125" s="550" t="s">
        <v>2</v>
      </c>
      <c r="B125" s="553" t="s">
        <v>14</v>
      </c>
      <c r="C125" s="556" t="s">
        <v>16</v>
      </c>
      <c r="D125" s="334"/>
      <c r="E125" s="335"/>
      <c r="F125" s="336"/>
      <c r="G125" s="351"/>
      <c r="H125" s="352" t="s">
        <v>50</v>
      </c>
      <c r="I125" s="335"/>
      <c r="J125" s="336"/>
      <c r="K125" s="351"/>
      <c r="M125" s="258"/>
    </row>
    <row r="126" spans="1:13" s="350" customFormat="1" ht="15" hidden="1" customHeight="1" x14ac:dyDescent="0.2">
      <c r="A126" s="551"/>
      <c r="B126" s="554"/>
      <c r="C126" s="557"/>
      <c r="D126" s="553"/>
      <c r="E126" s="553"/>
      <c r="F126" s="308"/>
      <c r="G126" s="556" t="s">
        <v>78</v>
      </c>
      <c r="H126" s="550" t="s">
        <v>76</v>
      </c>
      <c r="I126" s="553" t="s">
        <v>60</v>
      </c>
      <c r="J126" s="308" t="s">
        <v>77</v>
      </c>
      <c r="K126" s="556" t="s">
        <v>78</v>
      </c>
      <c r="M126" s="258"/>
    </row>
    <row r="127" spans="1:13" s="350" customFormat="1" ht="17.25" hidden="1" x14ac:dyDescent="0.2">
      <c r="A127" s="551"/>
      <c r="B127" s="554"/>
      <c r="C127" s="557"/>
      <c r="D127" s="554"/>
      <c r="E127" s="554"/>
      <c r="F127" s="308"/>
      <c r="G127" s="557"/>
      <c r="H127" s="551"/>
      <c r="I127" s="554"/>
      <c r="J127" s="308" t="s">
        <v>79</v>
      </c>
      <c r="K127" s="557"/>
      <c r="M127" s="258"/>
    </row>
    <row r="128" spans="1:13" s="350" customFormat="1" ht="18" hidden="1" thickBot="1" x14ac:dyDescent="0.25">
      <c r="A128" s="552"/>
      <c r="B128" s="555"/>
      <c r="C128" s="558"/>
      <c r="D128" s="555"/>
      <c r="E128" s="555"/>
      <c r="F128" s="339"/>
      <c r="G128" s="558"/>
      <c r="H128" s="552"/>
      <c r="I128" s="555"/>
      <c r="J128" s="240" t="s">
        <v>60</v>
      </c>
      <c r="K128" s="558"/>
      <c r="M128" s="258"/>
    </row>
    <row r="129" spans="1:13" s="350" customFormat="1" ht="18" hidden="1" thickBot="1" x14ac:dyDescent="0.25">
      <c r="A129" s="353" t="s">
        <v>9</v>
      </c>
      <c r="B129" s="316">
        <f>+B130+B131</f>
        <v>89547000</v>
      </c>
      <c r="C129" s="354">
        <f>+C130+C131</f>
        <v>1159</v>
      </c>
      <c r="D129" s="316"/>
      <c r="E129" s="242"/>
      <c r="F129" s="240"/>
      <c r="G129" s="272">
        <f>+E129-F129</f>
        <v>0</v>
      </c>
      <c r="H129" s="355">
        <f>+C129+D129</f>
        <v>1159</v>
      </c>
      <c r="I129" s="242">
        <f>+H129*100/B129</f>
        <v>1.2942923827710588E-3</v>
      </c>
      <c r="J129" s="240">
        <v>81.739999999999995</v>
      </c>
      <c r="K129" s="272">
        <f>+I129-J129</f>
        <v>-81.738705707617228</v>
      </c>
      <c r="M129" s="258"/>
    </row>
    <row r="130" spans="1:13" s="350" customFormat="1" ht="18" hidden="1" thickBot="1" x14ac:dyDescent="0.25">
      <c r="A130" s="353" t="s">
        <v>10</v>
      </c>
      <c r="B130" s="316">
        <f>B22</f>
        <v>14945000</v>
      </c>
      <c r="C130" s="356">
        <f>D22</f>
        <v>1159</v>
      </c>
      <c r="D130" s="316"/>
      <c r="E130" s="242"/>
      <c r="F130" s="240"/>
      <c r="G130" s="272">
        <f>+E130-F130</f>
        <v>0</v>
      </c>
      <c r="H130" s="355">
        <f>+C130+D130</f>
        <v>1159</v>
      </c>
      <c r="I130" s="242">
        <f>+H130*100/B130</f>
        <v>7.7551020408163267E-3</v>
      </c>
      <c r="J130" s="240">
        <v>81.760000000000005</v>
      </c>
      <c r="K130" s="272">
        <f>+I130-J130</f>
        <v>-81.752244897959187</v>
      </c>
      <c r="M130" s="258"/>
    </row>
    <row r="131" spans="1:13" s="236" customFormat="1" ht="18" hidden="1" thickBot="1" x14ac:dyDescent="0.25">
      <c r="A131" s="353" t="s">
        <v>11</v>
      </c>
      <c r="B131" s="316">
        <f>B23</f>
        <v>74602000</v>
      </c>
      <c r="C131" s="354" t="str">
        <f>D23</f>
        <v>0</v>
      </c>
      <c r="D131" s="316"/>
      <c r="E131" s="242"/>
      <c r="F131" s="240"/>
      <c r="G131" s="272">
        <f>+E131-F131</f>
        <v>0</v>
      </c>
      <c r="H131" s="355">
        <f>+C131+D131</f>
        <v>0</v>
      </c>
      <c r="I131" s="242">
        <f>+H131*100/B131</f>
        <v>0</v>
      </c>
      <c r="J131" s="240">
        <v>81.650000000000006</v>
      </c>
      <c r="K131" s="272">
        <f>+I131-J131</f>
        <v>-81.650000000000006</v>
      </c>
      <c r="M131" s="258"/>
    </row>
    <row r="132" spans="1:13" s="236" customFormat="1" ht="17.25" hidden="1" x14ac:dyDescent="0.2">
      <c r="B132" s="258"/>
      <c r="C132" s="243"/>
      <c r="D132" s="258"/>
      <c r="E132" s="258"/>
      <c r="F132" s="270"/>
      <c r="I132" s="237"/>
      <c r="M132" s="258"/>
    </row>
    <row r="133" spans="1:13" s="236" customFormat="1" ht="17.25" hidden="1" x14ac:dyDescent="0.2">
      <c r="B133" s="258"/>
      <c r="C133" s="243"/>
      <c r="D133" s="258"/>
      <c r="E133" s="258"/>
      <c r="F133" s="270"/>
      <c r="I133" s="237"/>
      <c r="M133" s="258"/>
    </row>
    <row r="134" spans="1:13" s="236" customFormat="1" ht="15" hidden="1" customHeight="1" x14ac:dyDescent="0.2">
      <c r="A134" s="540" t="s">
        <v>2</v>
      </c>
      <c r="B134" s="542" t="s">
        <v>14</v>
      </c>
      <c r="C134" s="358" t="s">
        <v>81</v>
      </c>
      <c r="D134" s="542"/>
      <c r="E134" s="542"/>
      <c r="F134" s="538"/>
      <c r="G134" s="538" t="s">
        <v>84</v>
      </c>
      <c r="H134" s="357" t="s">
        <v>60</v>
      </c>
      <c r="I134" s="237"/>
      <c r="M134" s="258"/>
    </row>
    <row r="135" spans="1:13" s="236" customFormat="1" ht="24" hidden="1" customHeight="1" thickBot="1" x14ac:dyDescent="0.25">
      <c r="A135" s="541"/>
      <c r="B135" s="543"/>
      <c r="C135" s="360" t="s">
        <v>82</v>
      </c>
      <c r="D135" s="543"/>
      <c r="E135" s="543"/>
      <c r="F135" s="539"/>
      <c r="G135" s="539"/>
      <c r="H135" s="359" t="s">
        <v>8</v>
      </c>
      <c r="I135" s="237"/>
      <c r="M135" s="258"/>
    </row>
    <row r="136" spans="1:13" s="365" customFormat="1" ht="18.75" hidden="1" thickTop="1" thickBot="1" x14ac:dyDescent="0.25">
      <c r="A136" s="361" t="s">
        <v>85</v>
      </c>
      <c r="B136" s="362"/>
      <c r="C136" s="363"/>
      <c r="D136" s="362"/>
      <c r="E136" s="362"/>
      <c r="F136" s="363"/>
      <c r="G136" s="363"/>
      <c r="H136" s="364"/>
      <c r="I136" s="237"/>
      <c r="J136" s="236"/>
      <c r="K136" s="236"/>
      <c r="M136" s="366"/>
    </row>
    <row r="137" spans="1:13" s="365" customFormat="1" ht="18" hidden="1" thickBot="1" x14ac:dyDescent="0.25">
      <c r="A137" s="367" t="s">
        <v>86</v>
      </c>
      <c r="B137" s="368">
        <f>+B16</f>
        <v>8405499127.4799995</v>
      </c>
      <c r="C137" s="369" t="s">
        <v>87</v>
      </c>
      <c r="D137" s="370"/>
      <c r="E137" s="370"/>
      <c r="F137" s="371"/>
      <c r="G137" s="372">
        <f>+D137+E137</f>
        <v>0</v>
      </c>
      <c r="H137" s="373">
        <f>+G137*100/B137</f>
        <v>0</v>
      </c>
      <c r="I137" s="374">
        <v>23665.57979498</v>
      </c>
      <c r="M137" s="366"/>
    </row>
    <row r="138" spans="1:13" s="365" customFormat="1" ht="18" hidden="1" thickBot="1" x14ac:dyDescent="0.25">
      <c r="A138" s="375" t="s">
        <v>88</v>
      </c>
      <c r="B138" s="368">
        <f>+B17</f>
        <v>7605896268.2799997</v>
      </c>
      <c r="C138" s="376" t="s">
        <v>87</v>
      </c>
      <c r="D138" s="370"/>
      <c r="E138" s="370"/>
      <c r="F138" s="377"/>
      <c r="G138" s="372">
        <f>+D138+E138</f>
        <v>0</v>
      </c>
      <c r="H138" s="373">
        <f>+G138*100/B138</f>
        <v>0</v>
      </c>
      <c r="I138" s="374">
        <v>15201.216024739999</v>
      </c>
      <c r="M138" s="366"/>
    </row>
    <row r="139" spans="1:13" s="236" customFormat="1" ht="23.25" hidden="1" customHeight="1" thickBot="1" x14ac:dyDescent="0.25">
      <c r="A139" s="367" t="s">
        <v>89</v>
      </c>
      <c r="B139" s="368">
        <f>+B18</f>
        <v>799602859.20000005</v>
      </c>
      <c r="C139" s="369" t="s">
        <v>87</v>
      </c>
      <c r="D139" s="370"/>
      <c r="E139" s="370"/>
      <c r="F139" s="371"/>
      <c r="G139" s="372">
        <f>+D139+E139</f>
        <v>0</v>
      </c>
      <c r="H139" s="373">
        <f>+G139*100/B139</f>
        <v>0</v>
      </c>
      <c r="I139" s="374">
        <v>8464.363770240001</v>
      </c>
      <c r="J139" s="365"/>
      <c r="K139" s="365"/>
      <c r="M139" s="258"/>
    </row>
    <row r="140" spans="1:13" s="236" customFormat="1" ht="18" hidden="1" thickBot="1" x14ac:dyDescent="0.25">
      <c r="A140" s="378" t="s">
        <v>90</v>
      </c>
      <c r="B140" s="379"/>
      <c r="C140" s="380"/>
      <c r="D140" s="379"/>
      <c r="E140" s="379"/>
      <c r="F140" s="380"/>
      <c r="G140" s="380"/>
      <c r="H140" s="381"/>
      <c r="I140" s="237"/>
      <c r="M140" s="258"/>
    </row>
    <row r="141" spans="1:13" s="236" customFormat="1" ht="23.25" hidden="1" customHeight="1" thickBot="1" x14ac:dyDescent="0.25">
      <c r="A141" s="382" t="s">
        <v>91</v>
      </c>
      <c r="B141" s="370">
        <f>+B41</f>
        <v>1811397856.0600002</v>
      </c>
      <c r="C141" s="383" t="s">
        <v>92</v>
      </c>
      <c r="D141" s="370"/>
      <c r="E141" s="370"/>
      <c r="F141" s="384"/>
      <c r="G141" s="370">
        <f>+D141+E141</f>
        <v>0</v>
      </c>
      <c r="H141" s="385">
        <f>+G141*100/B141</f>
        <v>0</v>
      </c>
      <c r="I141" s="237"/>
      <c r="M141" s="258"/>
    </row>
    <row r="142" spans="1:13" s="323" customFormat="1" ht="18" hidden="1" thickBot="1" x14ac:dyDescent="0.25">
      <c r="A142" s="386" t="s">
        <v>93</v>
      </c>
      <c r="B142" s="387"/>
      <c r="C142" s="388"/>
      <c r="D142" s="387"/>
      <c r="E142" s="387"/>
      <c r="F142" s="388"/>
      <c r="G142" s="388"/>
      <c r="H142" s="389"/>
      <c r="I142" s="237"/>
      <c r="J142" s="236"/>
      <c r="K142" s="236"/>
      <c r="M142" s="326"/>
    </row>
    <row r="143" spans="1:13" s="323" customFormat="1" ht="27.75" hidden="1" customHeight="1" thickBot="1" x14ac:dyDescent="0.25">
      <c r="A143" s="390" t="s">
        <v>86</v>
      </c>
      <c r="B143" s="391">
        <f>+B144+B145</f>
        <v>3363395507.7899995</v>
      </c>
      <c r="C143" s="391">
        <f>+C144+C145</f>
        <v>63748.32</v>
      </c>
      <c r="D143" s="391"/>
      <c r="E143" s="391"/>
      <c r="F143" s="392"/>
      <c r="G143" s="391">
        <f>+C143+D143+E143</f>
        <v>63748.32</v>
      </c>
      <c r="H143" s="393">
        <f>+G143*100/B143</f>
        <v>1.8953560427951983E-3</v>
      </c>
      <c r="I143" s="325"/>
      <c r="M143" s="326"/>
    </row>
    <row r="144" spans="1:13" s="323" customFormat="1" ht="18" hidden="1" thickBot="1" x14ac:dyDescent="0.25">
      <c r="A144" s="394" t="s">
        <v>94</v>
      </c>
      <c r="B144" s="391">
        <f>+B30</f>
        <v>2807293974.3599997</v>
      </c>
      <c r="C144" s="391">
        <f>+C30</f>
        <v>0</v>
      </c>
      <c r="D144" s="391"/>
      <c r="E144" s="391"/>
      <c r="F144" s="392"/>
      <c r="G144" s="391">
        <f>+C144+D144+E144</f>
        <v>0</v>
      </c>
      <c r="H144" s="395">
        <f>+G144*100/B144</f>
        <v>0</v>
      </c>
      <c r="I144" s="325"/>
      <c r="M144" s="326"/>
    </row>
    <row r="145" spans="1:13" s="236" customFormat="1" ht="18" hidden="1" thickBot="1" x14ac:dyDescent="0.25">
      <c r="A145" s="390" t="s">
        <v>95</v>
      </c>
      <c r="B145" s="396">
        <f>+B35</f>
        <v>556101533.42999995</v>
      </c>
      <c r="C145" s="396">
        <f>+C35</f>
        <v>63748.32</v>
      </c>
      <c r="D145" s="396"/>
      <c r="E145" s="396"/>
      <c r="F145" s="392"/>
      <c r="G145" s="391">
        <f>+C145+D145+E145</f>
        <v>63748.32</v>
      </c>
      <c r="H145" s="393">
        <f>+G145*100/B145</f>
        <v>1.1463431795773749E-2</v>
      </c>
      <c r="I145" s="325"/>
      <c r="J145" s="323"/>
      <c r="K145" s="323"/>
      <c r="M145" s="258"/>
    </row>
    <row r="146" spans="1:13" s="236" customFormat="1" ht="17.25" hidden="1" x14ac:dyDescent="0.2">
      <c r="B146" s="258"/>
      <c r="C146" s="243"/>
      <c r="D146" s="258"/>
      <c r="E146" s="258"/>
      <c r="F146" s="270"/>
      <c r="I146" s="237"/>
      <c r="M146" s="258"/>
    </row>
    <row r="147" spans="1:13" hidden="1" x14ac:dyDescent="0.2"/>
    <row r="148" spans="1:13" hidden="1" x14ac:dyDescent="0.2"/>
    <row r="149" spans="1:13" hidden="1" x14ac:dyDescent="0.2"/>
    <row r="150" spans="1:13" x14ac:dyDescent="0.2">
      <c r="E150" s="221"/>
    </row>
    <row r="154" spans="1:13" x14ac:dyDescent="0.2">
      <c r="F154" s="222">
        <f>377.66+348.69</f>
        <v>726.35</v>
      </c>
    </row>
    <row r="155" spans="1:13" x14ac:dyDescent="0.2">
      <c r="F155" s="222">
        <f>142.17+46361.68</f>
        <v>46503.85</v>
      </c>
    </row>
  </sheetData>
  <mergeCells count="54">
    <mergeCell ref="A46:A47"/>
    <mergeCell ref="B46:B47"/>
    <mergeCell ref="E46:E47"/>
    <mergeCell ref="A1:I1"/>
    <mergeCell ref="A2:A3"/>
    <mergeCell ref="B2:C2"/>
    <mergeCell ref="D2:E2"/>
    <mergeCell ref="F2:G2"/>
    <mergeCell ref="H2:I2"/>
    <mergeCell ref="A7:L7"/>
    <mergeCell ref="M7:O7"/>
    <mergeCell ref="A13:L13"/>
    <mergeCell ref="M13:O13"/>
    <mergeCell ref="A42:O42"/>
    <mergeCell ref="A103:A106"/>
    <mergeCell ref="B103:B106"/>
    <mergeCell ref="A53:A54"/>
    <mergeCell ref="B53:B54"/>
    <mergeCell ref="C53:C54"/>
    <mergeCell ref="A62:A63"/>
    <mergeCell ref="B62:B63"/>
    <mergeCell ref="C62:C63"/>
    <mergeCell ref="D71:E71"/>
    <mergeCell ref="A88:A89"/>
    <mergeCell ref="B88:B89"/>
    <mergeCell ref="C88:C89"/>
    <mergeCell ref="D88:D89"/>
    <mergeCell ref="K103:K106"/>
    <mergeCell ref="L103:L106"/>
    <mergeCell ref="C104:C106"/>
    <mergeCell ref="D104:D106"/>
    <mergeCell ref="F104:F106"/>
    <mergeCell ref="G104:G106"/>
    <mergeCell ref="H104:H106"/>
    <mergeCell ref="J104:J106"/>
    <mergeCell ref="A112:A113"/>
    <mergeCell ref="B112:B113"/>
    <mergeCell ref="E112:F112"/>
    <mergeCell ref="L112:L113"/>
    <mergeCell ref="A125:A128"/>
    <mergeCell ref="B125:B128"/>
    <mergeCell ref="C125:C128"/>
    <mergeCell ref="D126:D128"/>
    <mergeCell ref="E126:E128"/>
    <mergeCell ref="G126:G128"/>
    <mergeCell ref="H126:H128"/>
    <mergeCell ref="I126:I128"/>
    <mergeCell ref="K126:K128"/>
    <mergeCell ref="G134:G135"/>
    <mergeCell ref="A134:A135"/>
    <mergeCell ref="B134:B135"/>
    <mergeCell ref="D134:D135"/>
    <mergeCell ref="E134:E135"/>
    <mergeCell ref="F134:F135"/>
  </mergeCells>
  <phoneticPr fontId="40" type="noConversion"/>
  <pageMargins left="0.23622047244094491" right="0.23622047244094491" top="0.55118110236220474" bottom="0.35433070866141736" header="0.31496062992125984" footer="0.31496062992125984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155"/>
  <sheetViews>
    <sheetView topLeftCell="A28" zoomScale="85" zoomScaleNormal="85" workbookViewId="0">
      <selection activeCell="H44" sqref="H44"/>
    </sheetView>
  </sheetViews>
  <sheetFormatPr defaultColWidth="9" defaultRowHeight="14.25" x14ac:dyDescent="0.2"/>
  <cols>
    <col min="1" max="1" width="17.875" style="2" customWidth="1"/>
    <col min="2" max="2" width="14" style="3" customWidth="1"/>
    <col min="3" max="3" width="11.375" style="221" customWidth="1"/>
    <col min="4" max="4" width="14" style="3" customWidth="1"/>
    <col min="5" max="5" width="14.5" style="3" customWidth="1"/>
    <col min="6" max="6" width="12" style="222" customWidth="1"/>
    <col min="7" max="7" width="11.75" style="2" customWidth="1"/>
    <col min="8" max="8" width="11.125" style="2" customWidth="1"/>
    <col min="9" max="9" width="15.125" style="162" customWidth="1"/>
    <col min="10" max="10" width="10.375" style="2" bestFit="1" customWidth="1"/>
    <col min="11" max="11" width="8.5" style="2" customWidth="1"/>
    <col min="12" max="12" width="9.5" style="2" customWidth="1"/>
    <col min="13" max="13" width="12.875" style="3" customWidth="1"/>
    <col min="14" max="14" width="8.375" style="2" customWidth="1"/>
    <col min="15" max="15" width="6.625" style="2" customWidth="1"/>
    <col min="16" max="16" width="7" style="2" bestFit="1" customWidth="1"/>
    <col min="17" max="17" width="20.5" style="2" bestFit="1" customWidth="1"/>
    <col min="18" max="18" width="7.25" style="2" bestFit="1" customWidth="1"/>
    <col min="19" max="19" width="19.375" style="2" bestFit="1" customWidth="1"/>
    <col min="20" max="20" width="15" style="2" bestFit="1" customWidth="1"/>
    <col min="21" max="21" width="13.75" style="2" bestFit="1" customWidth="1"/>
    <col min="22" max="22" width="15" style="2" bestFit="1" customWidth="1"/>
    <col min="23" max="23" width="13.75" style="2" bestFit="1" customWidth="1"/>
    <col min="24" max="25" width="15" style="2" bestFit="1" customWidth="1"/>
    <col min="26" max="16384" width="9" style="2"/>
  </cols>
  <sheetData>
    <row r="1" spans="1:20" ht="20.25" hidden="1" customHeight="1" x14ac:dyDescent="0.2">
      <c r="A1" s="563" t="s">
        <v>106</v>
      </c>
      <c r="B1" s="563"/>
      <c r="C1" s="563"/>
      <c r="D1" s="563"/>
      <c r="E1" s="563"/>
      <c r="F1" s="563"/>
      <c r="G1" s="563"/>
      <c r="H1" s="563"/>
      <c r="I1" s="563"/>
      <c r="J1" s="1"/>
      <c r="Q1" s="2" t="s">
        <v>1</v>
      </c>
    </row>
    <row r="2" spans="1:20" ht="20.25" hidden="1" customHeight="1" x14ac:dyDescent="0.2">
      <c r="A2" s="577" t="s">
        <v>2</v>
      </c>
      <c r="B2" s="579" t="s">
        <v>3</v>
      </c>
      <c r="C2" s="580"/>
      <c r="D2" s="579" t="s">
        <v>4</v>
      </c>
      <c r="E2" s="580"/>
      <c r="F2" s="579" t="s">
        <v>5</v>
      </c>
      <c r="G2" s="580"/>
      <c r="H2" s="581" t="s">
        <v>6</v>
      </c>
      <c r="I2" s="582"/>
      <c r="J2" s="1"/>
    </row>
    <row r="3" spans="1:20" s="1" customFormat="1" ht="18" hidden="1" customHeight="1" x14ac:dyDescent="0.2">
      <c r="A3" s="578"/>
      <c r="B3" s="444" t="s">
        <v>7</v>
      </c>
      <c r="C3" s="445" t="s">
        <v>8</v>
      </c>
      <c r="D3" s="444" t="s">
        <v>7</v>
      </c>
      <c r="E3" s="444" t="s">
        <v>8</v>
      </c>
      <c r="F3" s="445" t="s">
        <v>7</v>
      </c>
      <c r="G3" s="446" t="s">
        <v>8</v>
      </c>
      <c r="H3" s="447" t="s">
        <v>7</v>
      </c>
      <c r="I3" s="448" t="s">
        <v>8</v>
      </c>
      <c r="M3" s="10"/>
    </row>
    <row r="4" spans="1:20" ht="18" hidden="1" customHeight="1" x14ac:dyDescent="0.2">
      <c r="A4" s="449" t="s">
        <v>9</v>
      </c>
      <c r="B4" s="450">
        <v>32</v>
      </c>
      <c r="C4" s="450">
        <v>34.08</v>
      </c>
      <c r="D4" s="450">
        <f>20+32</f>
        <v>52</v>
      </c>
      <c r="E4" s="450">
        <f>+C4+22.16</f>
        <v>56.239999999999995</v>
      </c>
      <c r="F4" s="450">
        <f>23+D4</f>
        <v>75</v>
      </c>
      <c r="G4" s="450">
        <f>+E4+25.5</f>
        <v>81.739999999999995</v>
      </c>
      <c r="H4" s="451">
        <f>18+F4</f>
        <v>93</v>
      </c>
      <c r="I4" s="452">
        <f>+G4+18.26</f>
        <v>100</v>
      </c>
    </row>
    <row r="5" spans="1:20" ht="18" hidden="1" customHeight="1" x14ac:dyDescent="0.2">
      <c r="A5" s="453" t="s">
        <v>10</v>
      </c>
      <c r="B5" s="454">
        <v>35</v>
      </c>
      <c r="C5" s="454">
        <v>35.33</v>
      </c>
      <c r="D5" s="454">
        <f>20+35</f>
        <v>55</v>
      </c>
      <c r="E5" s="454">
        <f>20.45+C5</f>
        <v>55.78</v>
      </c>
      <c r="F5" s="454">
        <f>25+D5</f>
        <v>80</v>
      </c>
      <c r="G5" s="454">
        <f>25.98+E5</f>
        <v>81.760000000000005</v>
      </c>
      <c r="H5" s="455">
        <f>18+F5</f>
        <v>98</v>
      </c>
      <c r="I5" s="456">
        <f>18.24+G5</f>
        <v>100</v>
      </c>
    </row>
    <row r="6" spans="1:20" ht="18" hidden="1" customHeight="1" x14ac:dyDescent="0.2">
      <c r="A6" s="457" t="s">
        <v>11</v>
      </c>
      <c r="B6" s="458">
        <v>19</v>
      </c>
      <c r="C6" s="458">
        <v>28.96</v>
      </c>
      <c r="D6" s="458">
        <f>20+19</f>
        <v>39</v>
      </c>
      <c r="E6" s="458">
        <f>29.19+C6</f>
        <v>58.150000000000006</v>
      </c>
      <c r="F6" s="458">
        <f>+D6+18</f>
        <v>57</v>
      </c>
      <c r="G6" s="458">
        <f>23.5+E6</f>
        <v>81.650000000000006</v>
      </c>
      <c r="H6" s="459">
        <f>18+F6</f>
        <v>75</v>
      </c>
      <c r="I6" s="460">
        <f>18.35+G6</f>
        <v>100</v>
      </c>
    </row>
    <row r="7" spans="1:20" ht="20.25" customHeight="1" x14ac:dyDescent="0.2">
      <c r="A7" s="563" t="s">
        <v>121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2" t="s">
        <v>117</v>
      </c>
      <c r="N7" s="562"/>
      <c r="O7" s="562"/>
    </row>
    <row r="8" spans="1:20" s="34" customFormat="1" ht="39.75" customHeight="1" x14ac:dyDescent="0.2">
      <c r="A8" s="23" t="s">
        <v>2</v>
      </c>
      <c r="B8" s="461" t="s">
        <v>14</v>
      </c>
      <c r="C8" s="25" t="s">
        <v>15</v>
      </c>
      <c r="D8" s="477" t="s">
        <v>120</v>
      </c>
      <c r="E8" s="461" t="s">
        <v>7</v>
      </c>
      <c r="F8" s="28" t="s">
        <v>17</v>
      </c>
      <c r="G8" s="433" t="s">
        <v>18</v>
      </c>
      <c r="H8" s="443" t="s">
        <v>19</v>
      </c>
      <c r="I8" s="461" t="s">
        <v>20</v>
      </c>
      <c r="J8" s="28" t="s">
        <v>21</v>
      </c>
      <c r="K8" s="433" t="s">
        <v>18</v>
      </c>
      <c r="L8" s="462" t="s">
        <v>22</v>
      </c>
      <c r="M8" s="463" t="s">
        <v>23</v>
      </c>
      <c r="N8" s="33" t="s">
        <v>24</v>
      </c>
      <c r="O8" s="33" t="s">
        <v>25</v>
      </c>
      <c r="Q8" s="35"/>
    </row>
    <row r="9" spans="1:20" s="495" customFormat="1" ht="20.25" customHeight="1" x14ac:dyDescent="0.2">
      <c r="A9" s="486" t="s">
        <v>123</v>
      </c>
      <c r="B9" s="487"/>
      <c r="C9" s="488"/>
      <c r="D9" s="489"/>
      <c r="E9" s="487"/>
      <c r="F9" s="488"/>
      <c r="G9" s="490"/>
      <c r="H9" s="491"/>
      <c r="I9" s="487"/>
      <c r="J9" s="488"/>
      <c r="K9" s="490"/>
      <c r="L9" s="490"/>
      <c r="M9" s="492"/>
      <c r="N9" s="488"/>
      <c r="O9" s="488"/>
    </row>
    <row r="10" spans="1:20" s="59" customFormat="1" ht="20.25" customHeight="1" x14ac:dyDescent="0.2">
      <c r="A10" s="473" t="s">
        <v>9</v>
      </c>
      <c r="B10" s="475">
        <f>+B11+B12</f>
        <v>146474.50233193001</v>
      </c>
      <c r="C10" s="464"/>
      <c r="D10" s="478">
        <f>+D11+D12</f>
        <v>1929.0455738199998</v>
      </c>
      <c r="E10" s="475">
        <f>+E11+E12</f>
        <v>55601.576214399996</v>
      </c>
      <c r="F10" s="465">
        <f>+E10*100/B10</f>
        <v>37.959901094867483</v>
      </c>
      <c r="G10" s="466">
        <v>93</v>
      </c>
      <c r="H10" s="480">
        <f>+F10-G10</f>
        <v>-55.040098905132517</v>
      </c>
      <c r="I10" s="482">
        <f>+I11+I12</f>
        <v>57530.62178822</v>
      </c>
      <c r="J10" s="465">
        <f>+I10*100/B10</f>
        <v>39.276884967902625</v>
      </c>
      <c r="K10" s="466">
        <v>100</v>
      </c>
      <c r="L10" s="466">
        <f>+J10-K10</f>
        <v>-60.723115032097375</v>
      </c>
      <c r="M10" s="467">
        <f>+B10-I10</f>
        <v>88943.880543710009</v>
      </c>
      <c r="N10" s="468"/>
      <c r="O10" s="468"/>
      <c r="P10" s="56"/>
      <c r="Q10" s="57"/>
      <c r="R10" s="58"/>
      <c r="S10" s="58"/>
      <c r="T10" s="58"/>
    </row>
    <row r="11" spans="1:20" ht="20.25" customHeight="1" x14ac:dyDescent="0.55000000000000004">
      <c r="A11" s="474" t="s">
        <v>10</v>
      </c>
      <c r="B11" s="476">
        <v>124732.73570148001</v>
      </c>
      <c r="C11" s="469"/>
      <c r="D11" s="479">
        <v>235.72892229000001</v>
      </c>
      <c r="E11" s="496">
        <v>54832.08056445</v>
      </c>
      <c r="F11" s="470">
        <f>+E11*100/B11</f>
        <v>43.959655222890611</v>
      </c>
      <c r="G11" s="471">
        <v>98</v>
      </c>
      <c r="H11" s="481">
        <f>+F11-G11</f>
        <v>-54.040344777109389</v>
      </c>
      <c r="I11" s="476">
        <f>+D11+E11</f>
        <v>55067.80948674</v>
      </c>
      <c r="J11" s="470">
        <f>+I11*100/B11</f>
        <v>44.148642437004284</v>
      </c>
      <c r="K11" s="471">
        <v>100</v>
      </c>
      <c r="L11" s="471">
        <f>+J11-K11</f>
        <v>-55.851357562995716</v>
      </c>
      <c r="M11" s="472">
        <f>+B11-I11</f>
        <v>69664.92621474</v>
      </c>
      <c r="N11" s="468"/>
      <c r="O11" s="468"/>
      <c r="P11" s="68"/>
      <c r="Q11" s="35"/>
    </row>
    <row r="12" spans="1:20" ht="20.25" customHeight="1" x14ac:dyDescent="0.55000000000000004">
      <c r="A12" s="474" t="s">
        <v>11</v>
      </c>
      <c r="B12" s="476">
        <v>21741.766630450002</v>
      </c>
      <c r="C12" s="469"/>
      <c r="D12" s="496">
        <v>1693.3166515299999</v>
      </c>
      <c r="E12" s="496">
        <v>769.49564995000003</v>
      </c>
      <c r="F12" s="470">
        <f>+E12*100/B12</f>
        <v>3.5392508025189553</v>
      </c>
      <c r="G12" s="471">
        <v>75</v>
      </c>
      <c r="H12" s="481">
        <f>+F12-G12</f>
        <v>-71.46074919748105</v>
      </c>
      <c r="I12" s="476">
        <f>+D12+E12</f>
        <v>2462.8123014799999</v>
      </c>
      <c r="J12" s="470">
        <f t="shared" ref="J12" si="0">+I12*100/B12</f>
        <v>11.327562949878951</v>
      </c>
      <c r="K12" s="471">
        <v>100</v>
      </c>
      <c r="L12" s="471">
        <f>+J12-K12</f>
        <v>-88.672437050121047</v>
      </c>
      <c r="M12" s="472">
        <f>+B12-I12</f>
        <v>19278.954328970001</v>
      </c>
      <c r="N12" s="468"/>
      <c r="O12" s="468"/>
      <c r="P12" s="68"/>
      <c r="Q12" s="35"/>
    </row>
    <row r="13" spans="1:20" ht="20.25" customHeight="1" x14ac:dyDescent="0.2">
      <c r="A13" s="563" t="s">
        <v>122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2" t="s">
        <v>117</v>
      </c>
      <c r="N13" s="562"/>
      <c r="O13" s="562"/>
    </row>
    <row r="14" spans="1:20" s="34" customFormat="1" ht="39" customHeight="1" x14ac:dyDescent="0.2">
      <c r="A14" s="23" t="s">
        <v>2</v>
      </c>
      <c r="B14" s="24" t="s">
        <v>14</v>
      </c>
      <c r="C14" s="25" t="s">
        <v>15</v>
      </c>
      <c r="D14" s="26" t="s">
        <v>16</v>
      </c>
      <c r="E14" s="27" t="s">
        <v>7</v>
      </c>
      <c r="F14" s="28" t="s">
        <v>17</v>
      </c>
      <c r="G14" s="433" t="s">
        <v>18</v>
      </c>
      <c r="H14" s="436" t="e">
        <f>+F14-G14</f>
        <v>#VALUE!</v>
      </c>
      <c r="I14" s="24" t="s">
        <v>20</v>
      </c>
      <c r="J14" s="28" t="s">
        <v>21</v>
      </c>
      <c r="K14" s="433" t="s">
        <v>18</v>
      </c>
      <c r="L14" s="439" t="s">
        <v>22</v>
      </c>
      <c r="M14" s="31" t="s">
        <v>23</v>
      </c>
      <c r="N14" s="32" t="s">
        <v>24</v>
      </c>
      <c r="O14" s="33" t="s">
        <v>25</v>
      </c>
      <c r="Q14" s="35" t="s">
        <v>28</v>
      </c>
    </row>
    <row r="15" spans="1:20" ht="20.25" customHeight="1" x14ac:dyDescent="0.2">
      <c r="A15" s="69" t="s">
        <v>124</v>
      </c>
      <c r="B15" s="70"/>
      <c r="C15" s="71"/>
      <c r="D15" s="72"/>
      <c r="E15" s="73"/>
      <c r="F15" s="71"/>
      <c r="G15" s="434"/>
      <c r="H15" s="434"/>
      <c r="I15" s="70"/>
      <c r="J15" s="71"/>
      <c r="K15" s="434"/>
      <c r="L15" s="440"/>
      <c r="M15" s="73"/>
      <c r="N15" s="75"/>
      <c r="O15" s="76"/>
    </row>
    <row r="16" spans="1:20" s="59" customFormat="1" ht="20.25" customHeight="1" x14ac:dyDescent="0.2">
      <c r="A16" s="45" t="s">
        <v>9</v>
      </c>
      <c r="B16" s="77">
        <f>+B17+B18</f>
        <v>9266326867.4200001</v>
      </c>
      <c r="C16" s="78">
        <f>+C17+C18</f>
        <v>0</v>
      </c>
      <c r="D16" s="79">
        <f>+D17+D18</f>
        <v>79543433.760000005</v>
      </c>
      <c r="E16" s="80">
        <f>+E17+E18</f>
        <v>5411104711.8800001</v>
      </c>
      <c r="F16" s="50">
        <f>+E16*100/B16</f>
        <v>58.395357613653879</v>
      </c>
      <c r="G16" s="435">
        <v>93</v>
      </c>
      <c r="H16" s="436">
        <f>+F16-G16</f>
        <v>-34.604642386346121</v>
      </c>
      <c r="I16" s="82">
        <f>+C16+D16+E16</f>
        <v>5490648145.6400003</v>
      </c>
      <c r="J16" s="50">
        <f>+I16*100/B16</f>
        <v>59.253771469522398</v>
      </c>
      <c r="K16" s="435">
        <v>100</v>
      </c>
      <c r="L16" s="441">
        <f>+J16-K16</f>
        <v>-40.746228530477602</v>
      </c>
      <c r="M16" s="83">
        <f>+B16-I16</f>
        <v>3775678721.7799997</v>
      </c>
      <c r="N16" s="55">
        <v>2</v>
      </c>
      <c r="O16" s="55">
        <v>3</v>
      </c>
      <c r="P16" s="56"/>
      <c r="Q16" s="84" t="s">
        <v>30</v>
      </c>
      <c r="R16" s="85"/>
      <c r="S16" s="86">
        <f>+E16+C16+D16</f>
        <v>5490648145.6400003</v>
      </c>
    </row>
    <row r="17" spans="1:26" ht="25.5" x14ac:dyDescent="0.2">
      <c r="A17" s="60" t="s">
        <v>10</v>
      </c>
      <c r="B17" s="87">
        <v>7920413789.2200003</v>
      </c>
      <c r="C17" s="88" t="s">
        <v>34</v>
      </c>
      <c r="D17" s="89">
        <v>21641237.510000002</v>
      </c>
      <c r="E17" s="90">
        <v>5237305424.5500002</v>
      </c>
      <c r="F17" s="64">
        <f>+E17*100/B17</f>
        <v>66.124139015037088</v>
      </c>
      <c r="G17" s="437">
        <v>98</v>
      </c>
      <c r="H17" s="438">
        <f>+F17-G17</f>
        <v>-31.875860984962912</v>
      </c>
      <c r="I17" s="92">
        <v>5258946662.0600004</v>
      </c>
      <c r="J17" s="64">
        <f>+I17*100/B17</f>
        <v>66.397372687998157</v>
      </c>
      <c r="K17" s="437">
        <v>100</v>
      </c>
      <c r="L17" s="442">
        <f t="shared" ref="L17:L18" si="1">+J17-K17</f>
        <v>-33.602627312001843</v>
      </c>
      <c r="M17" s="93">
        <f>+B17-I17</f>
        <v>2661467127.1599998</v>
      </c>
      <c r="N17" s="55"/>
      <c r="O17" s="55"/>
      <c r="P17" s="68"/>
      <c r="Q17" s="35" t="s">
        <v>31</v>
      </c>
    </row>
    <row r="18" spans="1:26" ht="17.25" customHeight="1" x14ac:dyDescent="0.2">
      <c r="A18" s="60" t="s">
        <v>11</v>
      </c>
      <c r="B18" s="87">
        <v>1345913078.2</v>
      </c>
      <c r="C18" s="88" t="s">
        <v>34</v>
      </c>
      <c r="D18" s="89">
        <v>57902196.25</v>
      </c>
      <c r="E18" s="90">
        <v>173799287.33000001</v>
      </c>
      <c r="F18" s="64">
        <f>+E18*100/B18</f>
        <v>12.913113792046365</v>
      </c>
      <c r="G18" s="437">
        <v>75</v>
      </c>
      <c r="H18" s="438">
        <f t="shared" ref="H18" si="2">+F18-G18</f>
        <v>-62.086886207953633</v>
      </c>
      <c r="I18" s="92">
        <v>231701483.58000001</v>
      </c>
      <c r="J18" s="64">
        <f t="shared" ref="J18" si="3">+I18*100/B18</f>
        <v>17.215189252033525</v>
      </c>
      <c r="K18" s="437">
        <v>100</v>
      </c>
      <c r="L18" s="442">
        <f t="shared" si="1"/>
        <v>-82.784810747966475</v>
      </c>
      <c r="M18" s="93">
        <f>+B18-I18</f>
        <v>1114211594.6200001</v>
      </c>
      <c r="N18" s="55">
        <v>4</v>
      </c>
      <c r="O18" s="55">
        <v>14</v>
      </c>
      <c r="P18" s="68"/>
      <c r="Q18" s="35"/>
    </row>
    <row r="19" spans="1:26" s="1" customFormat="1" ht="21" hidden="1" customHeight="1" x14ac:dyDescent="0.2">
      <c r="A19" s="94" t="s">
        <v>32</v>
      </c>
      <c r="B19" s="95"/>
      <c r="C19" s="96"/>
      <c r="D19" s="97"/>
      <c r="E19" s="98"/>
      <c r="F19" s="99"/>
      <c r="G19" s="100"/>
      <c r="H19" s="100"/>
      <c r="I19" s="101"/>
      <c r="J19" s="102"/>
      <c r="K19" s="103"/>
      <c r="L19" s="104"/>
      <c r="M19" s="105"/>
      <c r="Q19" s="35"/>
    </row>
    <row r="20" spans="1:26" s="120" customFormat="1" ht="21" hidden="1" customHeight="1" x14ac:dyDescent="0.2">
      <c r="A20" s="106" t="s">
        <v>33</v>
      </c>
      <c r="B20" s="107"/>
      <c r="C20" s="108"/>
      <c r="D20" s="109"/>
      <c r="E20" s="110"/>
      <c r="F20" s="111"/>
      <c r="G20" s="112"/>
      <c r="H20" s="113"/>
      <c r="I20" s="114"/>
      <c r="J20" s="115"/>
      <c r="K20" s="116"/>
      <c r="L20" s="117"/>
      <c r="M20" s="118"/>
      <c r="N20" s="119"/>
      <c r="O20" s="119"/>
      <c r="Q20" s="35"/>
    </row>
    <row r="21" spans="1:26" s="133" customFormat="1" ht="21" hidden="1" customHeight="1" x14ac:dyDescent="0.2">
      <c r="A21" s="121" t="s">
        <v>9</v>
      </c>
      <c r="B21" s="122">
        <f>+B22+B23</f>
        <v>89547000</v>
      </c>
      <c r="C21" s="123"/>
      <c r="D21" s="124">
        <f>+D22+D23</f>
        <v>1159</v>
      </c>
      <c r="E21" s="125">
        <f>+E22+E23</f>
        <v>809456</v>
      </c>
      <c r="F21" s="126">
        <f>+E21*100/B21</f>
        <v>0.90394541414006058</v>
      </c>
      <c r="G21" s="127">
        <v>52</v>
      </c>
      <c r="H21" s="128">
        <f>+F21-G21</f>
        <v>-51.096054585859939</v>
      </c>
      <c r="I21" s="129">
        <f>+D21+E21</f>
        <v>810615</v>
      </c>
      <c r="J21" s="126">
        <f>+I21*100/B21</f>
        <v>0.90523970652283159</v>
      </c>
      <c r="K21" s="127">
        <v>56.239999999999995</v>
      </c>
      <c r="L21" s="130">
        <f>+J21-K21</f>
        <v>-55.33476029347716</v>
      </c>
      <c r="M21" s="131">
        <f>+B21-I21</f>
        <v>88736385</v>
      </c>
      <c r="N21" s="132"/>
      <c r="O21" s="132"/>
      <c r="Q21" s="35"/>
    </row>
    <row r="22" spans="1:26" s="120" customFormat="1" ht="21" hidden="1" customHeight="1" x14ac:dyDescent="0.2">
      <c r="A22" s="134" t="s">
        <v>10</v>
      </c>
      <c r="B22" s="135">
        <v>14945000</v>
      </c>
      <c r="C22" s="136"/>
      <c r="D22" s="137">
        <v>1159</v>
      </c>
      <c r="E22" s="138">
        <v>809456</v>
      </c>
      <c r="F22" s="111">
        <f>+E22*100/B22</f>
        <v>5.4162328537972568</v>
      </c>
      <c r="G22" s="139">
        <v>55</v>
      </c>
      <c r="H22" s="140">
        <f>+F22-G22</f>
        <v>-49.583767146202746</v>
      </c>
      <c r="I22" s="141">
        <f t="shared" ref="I22:I27" si="4">+D22+E22</f>
        <v>810615</v>
      </c>
      <c r="J22" s="111">
        <f t="shared" ref="J22:J27" si="5">+I22*100/B22</f>
        <v>5.423987955838073</v>
      </c>
      <c r="K22" s="139">
        <v>55.78</v>
      </c>
      <c r="L22" s="142">
        <f>+J22-K22</f>
        <v>-50.356012044161929</v>
      </c>
      <c r="M22" s="143">
        <f t="shared" ref="M22:M27" si="6">+B22-I22</f>
        <v>14134385</v>
      </c>
      <c r="N22" s="119"/>
      <c r="O22" s="119"/>
      <c r="Q22" s="35"/>
    </row>
    <row r="23" spans="1:26" s="120" customFormat="1" ht="21" hidden="1" customHeight="1" x14ac:dyDescent="0.2">
      <c r="A23" s="134" t="s">
        <v>11</v>
      </c>
      <c r="B23" s="135">
        <v>74602000</v>
      </c>
      <c r="C23" s="144"/>
      <c r="D23" s="137" t="s">
        <v>34</v>
      </c>
      <c r="E23" s="138" t="s">
        <v>34</v>
      </c>
      <c r="F23" s="111">
        <f>+E23*100/B23</f>
        <v>0</v>
      </c>
      <c r="G23" s="139">
        <v>39</v>
      </c>
      <c r="H23" s="140">
        <f>+F23-G23</f>
        <v>-39</v>
      </c>
      <c r="I23" s="141">
        <f t="shared" si="4"/>
        <v>0</v>
      </c>
      <c r="J23" s="111">
        <f t="shared" si="5"/>
        <v>0</v>
      </c>
      <c r="K23" s="139">
        <v>58.150000000000006</v>
      </c>
      <c r="L23" s="142">
        <f>+J23-K23</f>
        <v>-58.150000000000006</v>
      </c>
      <c r="M23" s="143">
        <f t="shared" si="6"/>
        <v>74602000</v>
      </c>
      <c r="N23" s="119"/>
      <c r="O23" s="119"/>
      <c r="Q23" s="35"/>
    </row>
    <row r="24" spans="1:26" s="120" customFormat="1" ht="21" hidden="1" customHeight="1" x14ac:dyDescent="0.2">
      <c r="A24" s="106" t="s">
        <v>35</v>
      </c>
      <c r="B24" s="107"/>
      <c r="C24" s="145"/>
      <c r="D24" s="109"/>
      <c r="E24" s="110"/>
      <c r="F24" s="111"/>
      <c r="G24" s="112"/>
      <c r="H24" s="113"/>
      <c r="I24" s="141">
        <f t="shared" si="4"/>
        <v>0</v>
      </c>
      <c r="J24" s="111"/>
      <c r="K24" s="116"/>
      <c r="L24" s="117"/>
      <c r="M24" s="146">
        <f t="shared" si="6"/>
        <v>0</v>
      </c>
      <c r="N24" s="119"/>
      <c r="O24" s="119"/>
      <c r="Q24" s="35"/>
    </row>
    <row r="25" spans="1:26" s="133" customFormat="1" ht="21" hidden="1" customHeight="1" x14ac:dyDescent="0.2">
      <c r="A25" s="121" t="s">
        <v>9</v>
      </c>
      <c r="B25" s="122">
        <f>+B26+B27</f>
        <v>317032400</v>
      </c>
      <c r="C25" s="123"/>
      <c r="D25" s="124">
        <f>+D26+D27</f>
        <v>467150.06</v>
      </c>
      <c r="E25" s="147">
        <f>+E26+E27</f>
        <v>2267171.71</v>
      </c>
      <c r="F25" s="126">
        <f>+E25*100/B25</f>
        <v>0.71512303158920032</v>
      </c>
      <c r="G25" s="127">
        <v>52</v>
      </c>
      <c r="H25" s="128">
        <f>+F25-G25</f>
        <v>-51.284876968410799</v>
      </c>
      <c r="I25" s="129">
        <f>+I26+I27</f>
        <v>2734321.77</v>
      </c>
      <c r="J25" s="126">
        <f t="shared" si="5"/>
        <v>0.86247392064659634</v>
      </c>
      <c r="K25" s="127">
        <v>56.239999999999995</v>
      </c>
      <c r="L25" s="130">
        <f>+J25-K25</f>
        <v>-55.377526079353402</v>
      </c>
      <c r="M25" s="131">
        <f t="shared" si="6"/>
        <v>314298078.23000002</v>
      </c>
      <c r="N25" s="132"/>
      <c r="O25" s="132"/>
      <c r="Q25" s="35"/>
    </row>
    <row r="26" spans="1:26" s="120" customFormat="1" ht="21" hidden="1" customHeight="1" x14ac:dyDescent="0.2">
      <c r="A26" s="134" t="s">
        <v>10</v>
      </c>
      <c r="B26" s="135">
        <v>23468600</v>
      </c>
      <c r="C26" s="144"/>
      <c r="D26" s="137">
        <v>467150.06</v>
      </c>
      <c r="E26" s="148">
        <v>2267171.71</v>
      </c>
      <c r="F26" s="111">
        <f>+E26*100/B26</f>
        <v>9.6604471932710094</v>
      </c>
      <c r="G26" s="139">
        <v>55</v>
      </c>
      <c r="H26" s="140">
        <f>+F26-G26</f>
        <v>-45.339552806728989</v>
      </c>
      <c r="I26" s="141">
        <f>+D26+E26</f>
        <v>2734321.77</v>
      </c>
      <c r="J26" s="111">
        <f t="shared" si="5"/>
        <v>11.65097947896338</v>
      </c>
      <c r="K26" s="139">
        <v>55.78</v>
      </c>
      <c r="L26" s="142">
        <f>+J26-K26</f>
        <v>-44.129020521036622</v>
      </c>
      <c r="M26" s="143">
        <f t="shared" si="6"/>
        <v>20734278.23</v>
      </c>
      <c r="N26" s="119"/>
      <c r="O26" s="119"/>
      <c r="Q26" s="35"/>
    </row>
    <row r="27" spans="1:26" s="120" customFormat="1" ht="21" hidden="1" customHeight="1" x14ac:dyDescent="0.2">
      <c r="A27" s="134" t="s">
        <v>11</v>
      </c>
      <c r="B27" s="135">
        <v>293563800</v>
      </c>
      <c r="C27" s="144"/>
      <c r="D27" s="137" t="s">
        <v>34</v>
      </c>
      <c r="E27" s="148" t="s">
        <v>34</v>
      </c>
      <c r="F27" s="111">
        <f>+E27*100/B27</f>
        <v>0</v>
      </c>
      <c r="G27" s="139">
        <v>39</v>
      </c>
      <c r="H27" s="140">
        <f>+F27-G27</f>
        <v>-39</v>
      </c>
      <c r="I27" s="141">
        <f t="shared" si="4"/>
        <v>0</v>
      </c>
      <c r="J27" s="111">
        <f t="shared" si="5"/>
        <v>0</v>
      </c>
      <c r="K27" s="139">
        <v>58.150000000000006</v>
      </c>
      <c r="L27" s="142">
        <f>+J27-K27</f>
        <v>-58.150000000000006</v>
      </c>
      <c r="M27" s="143">
        <f t="shared" si="6"/>
        <v>293563800</v>
      </c>
      <c r="N27" s="119"/>
      <c r="O27" s="119"/>
      <c r="Q27" s="35"/>
    </row>
    <row r="28" spans="1:26" s="59" customFormat="1" ht="20.25" customHeight="1" x14ac:dyDescent="0.2">
      <c r="A28" s="149" t="s">
        <v>36</v>
      </c>
      <c r="B28" s="150"/>
      <c r="C28" s="151"/>
      <c r="D28" s="150"/>
      <c r="E28" s="150"/>
      <c r="F28" s="151"/>
      <c r="G28" s="151"/>
      <c r="H28" s="152"/>
      <c r="I28" s="83"/>
      <c r="J28" s="151"/>
      <c r="K28" s="151"/>
      <c r="L28" s="151"/>
      <c r="M28" s="150"/>
      <c r="N28" s="151"/>
      <c r="O28" s="153"/>
      <c r="Q28" s="35"/>
    </row>
    <row r="29" spans="1:26" ht="18" customHeight="1" x14ac:dyDescent="0.2">
      <c r="A29" s="154" t="s">
        <v>9</v>
      </c>
      <c r="B29" s="82">
        <f>+B30+B35</f>
        <v>3363395507.7899995</v>
      </c>
      <c r="C29" s="155">
        <f>+C30+C35</f>
        <v>63748.32</v>
      </c>
      <c r="D29" s="156">
        <f>+D30+D35</f>
        <v>19055724.869999997</v>
      </c>
      <c r="E29" s="157">
        <f>+E30+E35</f>
        <v>3186197791.3199997</v>
      </c>
      <c r="F29" s="158">
        <f>+E29*100/B29</f>
        <v>94.731582531415356</v>
      </c>
      <c r="G29" s="158"/>
      <c r="H29" s="159"/>
      <c r="I29" s="82">
        <f>+C29+D29+E29</f>
        <v>3205317264.5099998</v>
      </c>
      <c r="J29" s="50">
        <f>+I29*100/B29</f>
        <v>95.300040006776698</v>
      </c>
      <c r="K29" s="50"/>
      <c r="L29" s="160"/>
      <c r="M29" s="157">
        <f>+B29-I29</f>
        <v>158078243.27999973</v>
      </c>
      <c r="N29" s="161"/>
      <c r="O29" s="161"/>
      <c r="Q29" s="35"/>
      <c r="S29" s="162"/>
      <c r="T29" s="162">
        <v>63748.32</v>
      </c>
      <c r="U29" s="162">
        <v>19055724.869999997</v>
      </c>
      <c r="V29" s="162">
        <v>3165048076.0699997</v>
      </c>
      <c r="W29" s="163">
        <v>94.625612473293785</v>
      </c>
      <c r="X29" s="162">
        <v>3184167549.2599998</v>
      </c>
      <c r="Y29" s="163">
        <v>95.197228391057948</v>
      </c>
      <c r="Z29" s="162">
        <v>160643642.27999982</v>
      </c>
    </row>
    <row r="30" spans="1:26" s="59" customFormat="1" ht="20.25" customHeight="1" x14ac:dyDescent="0.2">
      <c r="A30" s="154" t="s">
        <v>37</v>
      </c>
      <c r="B30" s="82">
        <f>+SUM(B31:B34)</f>
        <v>2807293974.3599997</v>
      </c>
      <c r="C30" s="155"/>
      <c r="D30" s="156">
        <f t="shared" ref="D30:E30" si="7">+SUM(D31:D34)</f>
        <v>19055724.869999997</v>
      </c>
      <c r="E30" s="157">
        <f t="shared" si="7"/>
        <v>2635159524.1199999</v>
      </c>
      <c r="F30" s="164">
        <f t="shared" ref="F30:F38" si="8">+E30*100/B30</f>
        <v>93.868314048611794</v>
      </c>
      <c r="G30" s="158"/>
      <c r="H30" s="159"/>
      <c r="I30" s="82">
        <f>+SUM(I31:I34)</f>
        <v>2654215248.9899998</v>
      </c>
      <c r="J30" s="158">
        <f>+I30*100/B30</f>
        <v>94.547107400645544</v>
      </c>
      <c r="K30" s="158"/>
      <c r="L30" s="165"/>
      <c r="M30" s="157">
        <f>+SUM(M31:M34)</f>
        <v>153078725.36999983</v>
      </c>
      <c r="N30" s="166"/>
      <c r="O30" s="166"/>
      <c r="Q30" s="167" t="s">
        <v>38</v>
      </c>
      <c r="S30" s="58"/>
      <c r="T30" s="58">
        <v>19055724.870000001</v>
      </c>
      <c r="U30" s="58">
        <v>2632594125.1200004</v>
      </c>
      <c r="V30" s="168">
        <v>93.77693070851879</v>
      </c>
      <c r="W30" s="58">
        <v>2651649849.9899998</v>
      </c>
      <c r="X30" s="168">
        <v>94.455724060552555</v>
      </c>
      <c r="Y30" s="58">
        <v>155644124.36999941</v>
      </c>
    </row>
    <row r="31" spans="1:26" ht="20.25" customHeight="1" x14ac:dyDescent="0.2">
      <c r="A31" s="169" t="s">
        <v>39</v>
      </c>
      <c r="B31" s="92">
        <v>24020888.32</v>
      </c>
      <c r="C31" s="170"/>
      <c r="D31" s="171">
        <v>0</v>
      </c>
      <c r="E31" s="172">
        <v>24020888.32</v>
      </c>
      <c r="F31" s="173">
        <f t="shared" si="8"/>
        <v>100</v>
      </c>
      <c r="G31" s="173"/>
      <c r="H31" s="174"/>
      <c r="I31" s="92">
        <v>24020888.32</v>
      </c>
      <c r="J31" s="173">
        <f t="shared" ref="J31:J35" si="9">+I31*100/B31</f>
        <v>100</v>
      </c>
      <c r="K31" s="173"/>
      <c r="L31" s="175"/>
      <c r="M31" s="172">
        <f>+B31-I31</f>
        <v>0</v>
      </c>
      <c r="N31" s="176"/>
      <c r="O31" s="176"/>
      <c r="Q31" s="35"/>
      <c r="T31" s="162"/>
      <c r="U31" s="163"/>
      <c r="V31" s="162"/>
      <c r="W31" s="162"/>
      <c r="X31" s="162"/>
      <c r="Y31" s="162"/>
      <c r="Z31" s="162"/>
    </row>
    <row r="32" spans="1:26" ht="20.25" customHeight="1" x14ac:dyDescent="0.2">
      <c r="A32" s="169" t="s">
        <v>40</v>
      </c>
      <c r="B32" s="92">
        <v>1772393059.27</v>
      </c>
      <c r="C32" s="170">
        <v>0</v>
      </c>
      <c r="D32" s="171">
        <v>1059233.3999999999</v>
      </c>
      <c r="E32" s="172">
        <v>1719430930.48</v>
      </c>
      <c r="F32" s="173">
        <f>+E32*100/B32</f>
        <v>97.011829373118076</v>
      </c>
      <c r="G32" s="173"/>
      <c r="H32" s="174"/>
      <c r="I32" s="92">
        <v>1720490163.8800001</v>
      </c>
      <c r="J32" s="173">
        <f>+I32*100/B32</f>
        <v>97.071592267948887</v>
      </c>
      <c r="K32" s="173"/>
      <c r="L32" s="175"/>
      <c r="M32" s="172">
        <f>+B32-I32</f>
        <v>51902895.389999866</v>
      </c>
      <c r="N32" s="176"/>
      <c r="O32" s="176"/>
    </row>
    <row r="33" spans="1:18" ht="20.25" customHeight="1" x14ac:dyDescent="0.2">
      <c r="A33" s="60" t="s">
        <v>41</v>
      </c>
      <c r="B33" s="177">
        <v>843117212.76999998</v>
      </c>
      <c r="C33" s="170">
        <v>0</v>
      </c>
      <c r="D33" s="178">
        <v>17996491.469999999</v>
      </c>
      <c r="E33" s="179">
        <v>728852203.6400001</v>
      </c>
      <c r="F33" s="173">
        <f t="shared" si="8"/>
        <v>86.447316292524675</v>
      </c>
      <c r="G33" s="180"/>
      <c r="H33" s="181"/>
      <c r="I33" s="92">
        <v>746848695.11000001</v>
      </c>
      <c r="J33" s="173">
        <f>+I33*100/B33</f>
        <v>88.581834624901461</v>
      </c>
      <c r="K33" s="173"/>
      <c r="L33" s="175"/>
      <c r="M33" s="172">
        <f>+B33-I33</f>
        <v>96268517.659999967</v>
      </c>
      <c r="N33" s="176"/>
      <c r="O33" s="176"/>
    </row>
    <row r="34" spans="1:18" ht="20.25" customHeight="1" x14ac:dyDescent="0.2">
      <c r="A34" s="60" t="s">
        <v>42</v>
      </c>
      <c r="B34" s="182">
        <v>167762814</v>
      </c>
      <c r="C34" s="170">
        <v>0</v>
      </c>
      <c r="D34" s="183">
        <v>0</v>
      </c>
      <c r="E34" s="184">
        <v>162855501.68000001</v>
      </c>
      <c r="F34" s="185">
        <f t="shared" si="8"/>
        <v>97.07485097382785</v>
      </c>
      <c r="G34" s="180"/>
      <c r="H34" s="181"/>
      <c r="I34" s="92">
        <v>162855501.68000001</v>
      </c>
      <c r="J34" s="173">
        <f>+I34*100/B34</f>
        <v>97.07485097382785</v>
      </c>
      <c r="K34" s="180"/>
      <c r="L34" s="186"/>
      <c r="M34" s="172">
        <f>+B34-I34</f>
        <v>4907312.3199999928</v>
      </c>
      <c r="N34" s="176"/>
      <c r="O34" s="176"/>
    </row>
    <row r="35" spans="1:18" s="59" customFormat="1" ht="20.25" customHeight="1" x14ac:dyDescent="0.2">
      <c r="A35" s="45" t="s">
        <v>43</v>
      </c>
      <c r="B35" s="187">
        <f>B36+B37+B38</f>
        <v>556101533.42999995</v>
      </c>
      <c r="C35" s="157">
        <f>+C36+C37+C38</f>
        <v>63748.32</v>
      </c>
      <c r="D35" s="188">
        <f>D36+D37+D38</f>
        <v>0</v>
      </c>
      <c r="E35" s="157">
        <f>+E36+E37+E38</f>
        <v>551038267.20000005</v>
      </c>
      <c r="F35" s="158">
        <f t="shared" si="8"/>
        <v>99.089506874981993</v>
      </c>
      <c r="G35" s="158"/>
      <c r="H35" s="165"/>
      <c r="I35" s="82">
        <f>+I36+I37+I38</f>
        <v>551102015.51999998</v>
      </c>
      <c r="J35" s="50">
        <f t="shared" si="9"/>
        <v>99.100970306777754</v>
      </c>
      <c r="K35" s="50"/>
      <c r="L35" s="160"/>
      <c r="M35" s="157">
        <f>+M36+M37+M38</f>
        <v>4999517.9099999666</v>
      </c>
      <c r="N35" s="166"/>
      <c r="O35" s="166"/>
      <c r="Q35" s="168" t="s">
        <v>44</v>
      </c>
    </row>
    <row r="36" spans="1:18" ht="20.25" customHeight="1" x14ac:dyDescent="0.2">
      <c r="A36" s="60" t="s">
        <v>40</v>
      </c>
      <c r="B36" s="182">
        <v>384191433.42999995</v>
      </c>
      <c r="C36" s="170">
        <v>53748.32</v>
      </c>
      <c r="D36" s="171">
        <v>0</v>
      </c>
      <c r="E36" s="93">
        <v>379138167.19999999</v>
      </c>
      <c r="F36" s="173">
        <f t="shared" si="8"/>
        <v>98.684700961475073</v>
      </c>
      <c r="G36" s="173"/>
      <c r="H36" s="175"/>
      <c r="I36" s="92">
        <f t="shared" ref="I36:I38" si="10">+C36+D36+E36</f>
        <v>379191915.51999998</v>
      </c>
      <c r="J36" s="64">
        <f>+I36*100/B36</f>
        <v>98.698690945457827</v>
      </c>
      <c r="K36" s="64"/>
      <c r="L36" s="189"/>
      <c r="M36" s="172">
        <f>+B36-I36</f>
        <v>4999517.9099999666</v>
      </c>
      <c r="N36" s="176"/>
      <c r="O36" s="176"/>
      <c r="Q36" s="2" t="s">
        <v>45</v>
      </c>
    </row>
    <row r="37" spans="1:18" ht="20.25" customHeight="1" x14ac:dyDescent="0.2">
      <c r="A37" s="169" t="s">
        <v>41</v>
      </c>
      <c r="B37" s="92">
        <v>153325783.75</v>
      </c>
      <c r="C37" s="170">
        <v>10000</v>
      </c>
      <c r="D37" s="171">
        <v>0</v>
      </c>
      <c r="E37" s="93">
        <v>153315783.75</v>
      </c>
      <c r="F37" s="173">
        <f t="shared" si="8"/>
        <v>99.993477939746711</v>
      </c>
      <c r="G37" s="173"/>
      <c r="H37" s="175"/>
      <c r="I37" s="92">
        <f t="shared" si="10"/>
        <v>153325783.75</v>
      </c>
      <c r="J37" s="64">
        <f>+I37*100/B37</f>
        <v>100</v>
      </c>
      <c r="K37" s="64"/>
      <c r="L37" s="189"/>
      <c r="M37" s="172">
        <f>+B37-I37</f>
        <v>0</v>
      </c>
      <c r="N37" s="176"/>
      <c r="O37" s="176"/>
      <c r="Q37" s="2" t="s">
        <v>46</v>
      </c>
    </row>
    <row r="38" spans="1:18" ht="20.25" customHeight="1" x14ac:dyDescent="0.2">
      <c r="A38" s="169" t="s">
        <v>42</v>
      </c>
      <c r="B38" s="92">
        <v>18584316.25</v>
      </c>
      <c r="C38" s="170">
        <v>0</v>
      </c>
      <c r="D38" s="171">
        <v>0</v>
      </c>
      <c r="E38" s="92">
        <v>18584316.25</v>
      </c>
      <c r="F38" s="173">
        <f t="shared" si="8"/>
        <v>100</v>
      </c>
      <c r="G38" s="173"/>
      <c r="H38" s="175"/>
      <c r="I38" s="92">
        <f t="shared" si="10"/>
        <v>18584316.25</v>
      </c>
      <c r="J38" s="64">
        <f>+I38*100/B38</f>
        <v>100</v>
      </c>
      <c r="K38" s="64"/>
      <c r="L38" s="189"/>
      <c r="M38" s="172">
        <f>+B38-I38</f>
        <v>0</v>
      </c>
      <c r="N38" s="176"/>
      <c r="O38" s="176"/>
    </row>
    <row r="39" spans="1:18" s="195" customFormat="1" ht="20.25" customHeight="1" x14ac:dyDescent="0.2">
      <c r="A39" s="149" t="s">
        <v>47</v>
      </c>
      <c r="B39" s="190"/>
      <c r="C39" s="191"/>
      <c r="D39" s="190"/>
      <c r="E39" s="190"/>
      <c r="F39" s="191"/>
      <c r="G39" s="191"/>
      <c r="H39" s="192"/>
      <c r="I39" s="193"/>
      <c r="J39" s="191"/>
      <c r="K39" s="191"/>
      <c r="L39" s="191"/>
      <c r="M39" s="190"/>
      <c r="N39" s="191"/>
      <c r="O39" s="194"/>
    </row>
    <row r="40" spans="1:18" s="206" customFormat="1" ht="51" x14ac:dyDescent="0.2">
      <c r="A40" s="196" t="s">
        <v>2</v>
      </c>
      <c r="B40" s="197" t="s">
        <v>14</v>
      </c>
      <c r="C40" s="198" t="s">
        <v>48</v>
      </c>
      <c r="D40" s="199" t="s">
        <v>49</v>
      </c>
      <c r="E40" s="199" t="s">
        <v>7</v>
      </c>
      <c r="F40" s="200" t="s">
        <v>17</v>
      </c>
      <c r="G40" s="200"/>
      <c r="H40" s="201"/>
      <c r="I40" s="202" t="s">
        <v>50</v>
      </c>
      <c r="J40" s="200" t="s">
        <v>21</v>
      </c>
      <c r="K40" s="200"/>
      <c r="L40" s="203" t="s">
        <v>51</v>
      </c>
      <c r="M40" s="204" t="s">
        <v>53</v>
      </c>
      <c r="N40" s="204"/>
      <c r="O40" s="205"/>
      <c r="Q40" s="206">
        <v>12</v>
      </c>
    </row>
    <row r="41" spans="1:18" s="215" customFormat="1" ht="16.5" customHeight="1" x14ac:dyDescent="0.2">
      <c r="A41" s="207" t="s">
        <v>110</v>
      </c>
      <c r="B41" s="208">
        <v>1811581749.5600002</v>
      </c>
      <c r="C41" s="209">
        <v>296124395.83000004</v>
      </c>
      <c r="D41" s="494">
        <v>1359425042.9200001</v>
      </c>
      <c r="E41" s="208">
        <v>154069141.69</v>
      </c>
      <c r="F41" s="4">
        <f>+E41*100/B41</f>
        <v>8.5046750844901453</v>
      </c>
      <c r="G41" s="210"/>
      <c r="H41" s="210"/>
      <c r="I41" s="211">
        <f>+D41+E41</f>
        <v>1513494184.6100001</v>
      </c>
      <c r="J41" s="4">
        <f>+I41*100/B41</f>
        <v>83.545453302209509</v>
      </c>
      <c r="K41" s="4"/>
      <c r="L41" s="212">
        <v>1963169.1199999999</v>
      </c>
      <c r="M41" s="213">
        <v>1657512607.8699999</v>
      </c>
      <c r="N41" s="213"/>
      <c r="O41" s="214"/>
      <c r="Q41" s="215" t="s">
        <v>55</v>
      </c>
      <c r="R41" s="216">
        <v>53803558.950000003</v>
      </c>
    </row>
    <row r="42" spans="1:18" ht="23.25" customHeight="1" x14ac:dyDescent="0.2">
      <c r="A42" s="564" t="s">
        <v>56</v>
      </c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</row>
    <row r="43" spans="1:18" x14ac:dyDescent="0.2">
      <c r="A43" s="94" t="s">
        <v>125</v>
      </c>
      <c r="C43" s="217"/>
      <c r="E43" s="218"/>
      <c r="F43" s="10"/>
      <c r="G43" s="162"/>
      <c r="J43" s="219"/>
      <c r="K43" s="162"/>
      <c r="L43" s="162"/>
      <c r="N43" s="220"/>
    </row>
    <row r="44" spans="1:18" x14ac:dyDescent="0.2">
      <c r="E44" s="222"/>
      <c r="F44" s="223"/>
      <c r="H44" s="162">
        <f>C41+D41+E41+L41</f>
        <v>1811581749.5599999</v>
      </c>
      <c r="L44" s="224"/>
      <c r="M44" s="162"/>
    </row>
    <row r="45" spans="1:18" s="225" customFormat="1" hidden="1" x14ac:dyDescent="0.2">
      <c r="B45" s="226"/>
      <c r="C45" s="227"/>
      <c r="D45" s="226"/>
      <c r="E45" s="226"/>
      <c r="F45" s="227"/>
      <c r="G45" s="227"/>
      <c r="H45" s="228"/>
      <c r="I45" s="229"/>
      <c r="M45" s="229"/>
      <c r="N45" s="230"/>
    </row>
    <row r="46" spans="1:18" s="236" customFormat="1" ht="34.5" hidden="1" x14ac:dyDescent="0.2">
      <c r="A46" s="559" t="s">
        <v>2</v>
      </c>
      <c r="B46" s="553" t="s">
        <v>14</v>
      </c>
      <c r="C46" s="232" t="s">
        <v>16</v>
      </c>
      <c r="D46" s="232"/>
      <c r="E46" s="553"/>
      <c r="F46" s="233"/>
      <c r="G46" s="233" t="s">
        <v>58</v>
      </c>
      <c r="H46" s="234" t="s">
        <v>59</v>
      </c>
      <c r="I46" s="235" t="s">
        <v>60</v>
      </c>
      <c r="J46" s="233" t="s">
        <v>61</v>
      </c>
      <c r="K46" s="233" t="s">
        <v>58</v>
      </c>
      <c r="M46" s="237"/>
      <c r="O46" s="238"/>
    </row>
    <row r="47" spans="1:18" s="243" customFormat="1" ht="21.75" hidden="1" customHeight="1" thickBot="1" x14ac:dyDescent="0.25">
      <c r="A47" s="561"/>
      <c r="B47" s="555"/>
      <c r="C47" s="239"/>
      <c r="D47" s="239"/>
      <c r="E47" s="555"/>
      <c r="F47" s="240"/>
      <c r="G47" s="240" t="s">
        <v>62</v>
      </c>
      <c r="H47" s="241" t="s">
        <v>63</v>
      </c>
      <c r="I47" s="242" t="s">
        <v>50</v>
      </c>
      <c r="J47" s="240"/>
      <c r="K47" s="240" t="s">
        <v>62</v>
      </c>
      <c r="L47" s="236"/>
      <c r="M47" s="237"/>
      <c r="N47" s="236"/>
      <c r="O47" s="238"/>
      <c r="P47" s="236"/>
      <c r="Q47" s="236"/>
      <c r="R47" s="236"/>
    </row>
    <row r="48" spans="1:18" s="243" customFormat="1" ht="18" hidden="1" thickBot="1" x14ac:dyDescent="0.25">
      <c r="A48" s="244" t="s">
        <v>9</v>
      </c>
      <c r="B48" s="245">
        <f>+B49+B50</f>
        <v>9266326867.4200001</v>
      </c>
      <c r="C48" s="245">
        <f>+C49+C50</f>
        <v>79543433.760000005</v>
      </c>
      <c r="D48" s="245"/>
      <c r="E48" s="246"/>
      <c r="F48" s="247"/>
      <c r="G48" s="248">
        <f>+E48-F48</f>
        <v>0</v>
      </c>
      <c r="H48" s="249">
        <f>+C48+D48</f>
        <v>79543433.760000005</v>
      </c>
      <c r="I48" s="246">
        <f>+H48*100/B48</f>
        <v>0.85841385586851293</v>
      </c>
      <c r="J48" s="250">
        <v>100</v>
      </c>
      <c r="K48" s="251">
        <f>+I48-J48</f>
        <v>-99.14158614413148</v>
      </c>
      <c r="L48" s="236"/>
      <c r="M48" s="252"/>
      <c r="N48" s="236"/>
      <c r="O48" s="238"/>
      <c r="P48" s="236"/>
      <c r="Q48" s="236"/>
      <c r="R48" s="236"/>
    </row>
    <row r="49" spans="1:18" s="236" customFormat="1" ht="18" hidden="1" thickBot="1" x14ac:dyDescent="0.25">
      <c r="A49" s="244" t="s">
        <v>10</v>
      </c>
      <c r="B49" s="245">
        <f>+B17</f>
        <v>7920413789.2200003</v>
      </c>
      <c r="C49" s="253">
        <f>+D17</f>
        <v>21641237.510000002</v>
      </c>
      <c r="D49" s="254"/>
      <c r="E49" s="246"/>
      <c r="F49" s="247"/>
      <c r="G49" s="248">
        <f>+E49-F49</f>
        <v>0</v>
      </c>
      <c r="H49" s="249">
        <f>+C49+D49</f>
        <v>21641237.510000002</v>
      </c>
      <c r="I49" s="246">
        <f>+H49*100/B49</f>
        <v>0.27323367296105905</v>
      </c>
      <c r="J49" s="250">
        <v>100</v>
      </c>
      <c r="K49" s="251">
        <f>+I49-J49</f>
        <v>-99.726766327038945</v>
      </c>
      <c r="M49" s="237"/>
      <c r="O49" s="238"/>
    </row>
    <row r="50" spans="1:18" s="243" customFormat="1" ht="18" hidden="1" thickBot="1" x14ac:dyDescent="0.25">
      <c r="A50" s="244" t="s">
        <v>11</v>
      </c>
      <c r="B50" s="245">
        <f>+B18</f>
        <v>1345913078.2</v>
      </c>
      <c r="C50" s="253">
        <f>D18</f>
        <v>57902196.25</v>
      </c>
      <c r="D50" s="254"/>
      <c r="E50" s="246"/>
      <c r="F50" s="247"/>
      <c r="G50" s="248">
        <f>+E50-F50</f>
        <v>0</v>
      </c>
      <c r="H50" s="249">
        <f>+C50+D50</f>
        <v>57902196.25</v>
      </c>
      <c r="I50" s="246">
        <f>+H50*100/B50</f>
        <v>4.3020754599871607</v>
      </c>
      <c r="J50" s="250">
        <v>100</v>
      </c>
      <c r="K50" s="251">
        <f>+I50-J50</f>
        <v>-95.697924540012835</v>
      </c>
      <c r="L50" s="236"/>
      <c r="M50" s="237"/>
      <c r="N50" s="236"/>
      <c r="O50" s="238"/>
      <c r="P50" s="236"/>
      <c r="Q50" s="236"/>
      <c r="R50" s="236"/>
    </row>
    <row r="51" spans="1:18" s="243" customFormat="1" ht="17.25" hidden="1" x14ac:dyDescent="0.2">
      <c r="A51" s="236"/>
      <c r="B51" s="255"/>
      <c r="C51" s="256"/>
      <c r="D51" s="255"/>
      <c r="E51" s="257"/>
      <c r="F51" s="236"/>
      <c r="G51" s="236"/>
      <c r="H51" s="237"/>
      <c r="I51" s="236"/>
      <c r="J51" s="236"/>
      <c r="K51" s="236"/>
      <c r="L51" s="258"/>
      <c r="M51" s="236"/>
      <c r="N51" s="236"/>
    </row>
    <row r="52" spans="1:18" s="243" customFormat="1" ht="17.25" hidden="1" x14ac:dyDescent="0.2">
      <c r="A52" s="236"/>
      <c r="B52" s="259"/>
      <c r="C52" s="260"/>
      <c r="D52" s="259"/>
      <c r="E52" s="261"/>
      <c r="F52" s="236"/>
      <c r="G52" s="236"/>
      <c r="H52" s="237"/>
      <c r="I52" s="236"/>
      <c r="J52" s="236"/>
      <c r="K52" s="236"/>
      <c r="L52" s="258"/>
      <c r="M52" s="236"/>
      <c r="N52" s="236"/>
    </row>
    <row r="53" spans="1:18" s="243" customFormat="1" ht="17.25" hidden="1" x14ac:dyDescent="0.2">
      <c r="A53" s="559" t="s">
        <v>2</v>
      </c>
      <c r="B53" s="553" t="s">
        <v>14</v>
      </c>
      <c r="C53" s="556" t="s">
        <v>64</v>
      </c>
      <c r="D53" s="233"/>
      <c r="E53" s="235"/>
      <c r="F53" s="233"/>
      <c r="G53" s="236"/>
      <c r="H53" s="236"/>
      <c r="I53" s="237"/>
      <c r="J53" s="236"/>
      <c r="K53" s="236"/>
      <c r="L53" s="236"/>
      <c r="M53" s="258"/>
      <c r="N53" s="236"/>
      <c r="O53" s="236"/>
    </row>
    <row r="54" spans="1:18" s="243" customFormat="1" ht="18" hidden="1" thickBot="1" x14ac:dyDescent="0.25">
      <c r="A54" s="561"/>
      <c r="B54" s="555"/>
      <c r="C54" s="558"/>
      <c r="D54" s="240"/>
      <c r="E54" s="242"/>
      <c r="F54" s="240"/>
      <c r="G54" s="236"/>
      <c r="H54" s="236"/>
      <c r="I54" s="237"/>
      <c r="J54" s="236"/>
      <c r="K54" s="236"/>
      <c r="L54" s="236"/>
      <c r="M54" s="258"/>
      <c r="N54" s="236"/>
      <c r="O54" s="236"/>
    </row>
    <row r="55" spans="1:18" s="243" customFormat="1" ht="18" hidden="1" thickBot="1" x14ac:dyDescent="0.25">
      <c r="A55" s="262" t="s">
        <v>9</v>
      </c>
      <c r="B55" s="263">
        <v>2756171351.6100006</v>
      </c>
      <c r="C55" s="264">
        <v>2141187121.77</v>
      </c>
      <c r="D55" s="264"/>
      <c r="E55" s="264"/>
      <c r="F55" s="265"/>
      <c r="G55" s="236"/>
      <c r="H55" s="236"/>
      <c r="I55" s="237"/>
      <c r="J55" s="236"/>
      <c r="K55" s="236"/>
      <c r="L55" s="236"/>
      <c r="M55" s="258"/>
      <c r="N55" s="236"/>
      <c r="O55" s="236"/>
    </row>
    <row r="56" spans="1:18" s="243" customFormat="1" ht="18" hidden="1" thickBot="1" x14ac:dyDescent="0.25">
      <c r="A56" s="262" t="s">
        <v>37</v>
      </c>
      <c r="B56" s="263">
        <v>2394559480.2300005</v>
      </c>
      <c r="C56" s="264">
        <v>1804632982.97</v>
      </c>
      <c r="D56" s="264"/>
      <c r="E56" s="264"/>
      <c r="F56" s="265"/>
      <c r="G56" s="236"/>
      <c r="H56" s="236"/>
      <c r="I56" s="237"/>
      <c r="J56" s="236"/>
      <c r="K56" s="236"/>
      <c r="L56" s="236"/>
      <c r="M56" s="258"/>
      <c r="N56" s="236"/>
      <c r="O56" s="236"/>
    </row>
    <row r="57" spans="1:18" s="243" customFormat="1" ht="18" hidden="1" thickBot="1" x14ac:dyDescent="0.25">
      <c r="A57" s="266" t="s">
        <v>65</v>
      </c>
      <c r="B57" s="267">
        <v>26618195.989999998</v>
      </c>
      <c r="C57" s="267">
        <v>24037520.32</v>
      </c>
      <c r="D57" s="267"/>
      <c r="E57" s="267"/>
      <c r="F57" s="268"/>
      <c r="G57" s="236"/>
      <c r="H57" s="236"/>
      <c r="I57" s="237"/>
      <c r="J57" s="236"/>
      <c r="K57" s="236"/>
      <c r="L57" s="236"/>
      <c r="M57" s="258"/>
      <c r="N57" s="236"/>
      <c r="O57" s="236"/>
    </row>
    <row r="58" spans="1:18" s="243" customFormat="1" ht="18" hidden="1" thickBot="1" x14ac:dyDescent="0.25">
      <c r="A58" s="266" t="s">
        <v>66</v>
      </c>
      <c r="B58" s="267">
        <v>1807911464.2400002</v>
      </c>
      <c r="C58" s="269">
        <v>1659853361.6500001</v>
      </c>
      <c r="D58" s="269"/>
      <c r="E58" s="269"/>
      <c r="F58" s="268"/>
      <c r="G58" s="236"/>
      <c r="H58" s="236"/>
      <c r="I58" s="237"/>
      <c r="J58" s="236"/>
      <c r="K58" s="236"/>
      <c r="L58" s="236"/>
      <c r="M58" s="258"/>
      <c r="N58" s="236"/>
      <c r="O58" s="236"/>
    </row>
    <row r="59" spans="1:18" s="243" customFormat="1" ht="18" hidden="1" thickBot="1" x14ac:dyDescent="0.25">
      <c r="A59" s="266" t="s">
        <v>67</v>
      </c>
      <c r="B59" s="267">
        <v>560029820</v>
      </c>
      <c r="C59" s="269">
        <v>120742101</v>
      </c>
      <c r="D59" s="269"/>
      <c r="E59" s="269"/>
      <c r="F59" s="268"/>
      <c r="G59" s="236"/>
      <c r="H59" s="236"/>
      <c r="I59" s="237"/>
      <c r="J59" s="236"/>
      <c r="K59" s="236"/>
      <c r="L59" s="236"/>
      <c r="M59" s="258"/>
      <c r="N59" s="236"/>
      <c r="O59" s="236"/>
    </row>
    <row r="60" spans="1:18" s="243" customFormat="1" ht="18" hidden="1" thickBot="1" x14ac:dyDescent="0.25">
      <c r="A60" s="262" t="s">
        <v>68</v>
      </c>
      <c r="B60" s="263">
        <v>361611871.38</v>
      </c>
      <c r="C60" s="264">
        <v>336554138.79999995</v>
      </c>
      <c r="D60" s="264"/>
      <c r="E60" s="264"/>
      <c r="F60" s="265"/>
      <c r="G60" s="236"/>
      <c r="H60" s="236"/>
      <c r="I60" s="237"/>
      <c r="J60" s="236"/>
      <c r="K60" s="236"/>
      <c r="L60" s="236"/>
      <c r="M60" s="258"/>
      <c r="N60" s="236"/>
      <c r="O60" s="236"/>
    </row>
    <row r="61" spans="1:18" s="243" customFormat="1" ht="17.25" hidden="1" x14ac:dyDescent="0.2">
      <c r="A61" s="236"/>
      <c r="B61" s="258"/>
      <c r="E61" s="258"/>
      <c r="F61" s="270"/>
      <c r="G61" s="236"/>
      <c r="H61" s="236"/>
      <c r="I61" s="237"/>
      <c r="J61" s="236"/>
      <c r="K61" s="236"/>
      <c r="L61" s="236"/>
      <c r="M61" s="258"/>
      <c r="N61" s="236"/>
      <c r="O61" s="236"/>
    </row>
    <row r="62" spans="1:18" s="243" customFormat="1" ht="17.25" hidden="1" x14ac:dyDescent="0.2">
      <c r="A62" s="559" t="s">
        <v>14</v>
      </c>
      <c r="B62" s="553" t="s">
        <v>64</v>
      </c>
      <c r="C62" s="556" t="s">
        <v>69</v>
      </c>
      <c r="D62" s="233"/>
      <c r="E62" s="235"/>
      <c r="F62" s="270"/>
      <c r="G62" s="236"/>
      <c r="H62" s="236"/>
      <c r="I62" s="237"/>
      <c r="J62" s="236"/>
      <c r="K62" s="236"/>
      <c r="L62" s="236"/>
      <c r="M62" s="258"/>
      <c r="N62" s="236"/>
      <c r="O62" s="236"/>
    </row>
    <row r="63" spans="1:18" s="243" customFormat="1" ht="18" hidden="1" thickBot="1" x14ac:dyDescent="0.25">
      <c r="A63" s="561"/>
      <c r="B63" s="555"/>
      <c r="C63" s="558"/>
      <c r="D63" s="240"/>
      <c r="E63" s="242"/>
      <c r="F63" s="270"/>
      <c r="G63" s="236"/>
      <c r="H63" s="236"/>
      <c r="I63" s="237"/>
      <c r="J63" s="236"/>
      <c r="K63" s="236"/>
      <c r="L63" s="236"/>
      <c r="M63" s="258"/>
      <c r="N63" s="236"/>
      <c r="O63" s="236"/>
    </row>
    <row r="64" spans="1:18" s="236" customFormat="1" ht="18" hidden="1" thickBot="1" x14ac:dyDescent="0.25">
      <c r="A64" s="271">
        <v>2272.61</v>
      </c>
      <c r="B64" s="242">
        <v>1304.3499999999999</v>
      </c>
      <c r="C64" s="272">
        <v>57.394361549055922</v>
      </c>
      <c r="D64" s="272"/>
      <c r="E64" s="242"/>
      <c r="F64" s="270"/>
      <c r="I64" s="237"/>
      <c r="M64" s="258"/>
    </row>
    <row r="65" spans="1:14" s="236" customFormat="1" ht="17.25" hidden="1" x14ac:dyDescent="0.2">
      <c r="B65" s="258"/>
      <c r="C65" s="243"/>
      <c r="D65" s="258"/>
      <c r="E65" s="258"/>
      <c r="F65" s="270"/>
      <c r="I65" s="237"/>
      <c r="M65" s="258"/>
    </row>
    <row r="66" spans="1:14" s="236" customFormat="1" ht="17.25" hidden="1" x14ac:dyDescent="0.2">
      <c r="B66" s="258"/>
      <c r="C66" s="243"/>
      <c r="D66" s="258"/>
      <c r="E66" s="258"/>
      <c r="F66" s="270"/>
      <c r="I66" s="237"/>
      <c r="M66" s="258"/>
    </row>
    <row r="67" spans="1:14" s="236" customFormat="1" ht="17.25" hidden="1" x14ac:dyDescent="0.2">
      <c r="B67" s="258"/>
      <c r="C67" s="243"/>
      <c r="D67" s="258"/>
      <c r="E67" s="258"/>
      <c r="F67" s="270"/>
      <c r="I67" s="237"/>
      <c r="M67" s="258"/>
    </row>
    <row r="68" spans="1:14" s="236" customFormat="1" ht="17.25" hidden="1" x14ac:dyDescent="0.2">
      <c r="B68" s="258"/>
      <c r="C68" s="243"/>
      <c r="D68" s="258"/>
      <c r="E68" s="258"/>
      <c r="F68" s="270"/>
      <c r="I68" s="237"/>
      <c r="M68" s="258"/>
    </row>
    <row r="69" spans="1:14" s="236" customFormat="1" ht="17.25" hidden="1" x14ac:dyDescent="0.2">
      <c r="B69" s="258"/>
      <c r="C69" s="243"/>
      <c r="D69" s="258"/>
      <c r="E69" s="258"/>
      <c r="F69" s="270"/>
      <c r="I69" s="237"/>
      <c r="M69" s="258"/>
    </row>
    <row r="70" spans="1:14" s="236" customFormat="1" ht="17.25" hidden="1" x14ac:dyDescent="0.2">
      <c r="B70" s="258"/>
      <c r="C70" s="243"/>
      <c r="D70" s="258"/>
      <c r="E70" s="258"/>
      <c r="F70" s="270"/>
      <c r="I70" s="237"/>
      <c r="M70" s="258"/>
    </row>
    <row r="71" spans="1:14" s="236" customFormat="1" ht="42.75" hidden="1" customHeight="1" thickBot="1" x14ac:dyDescent="0.25">
      <c r="A71" s="250" t="s">
        <v>14</v>
      </c>
      <c r="B71" s="273" t="s">
        <v>70</v>
      </c>
      <c r="C71" s="274" t="s">
        <v>71</v>
      </c>
      <c r="D71" s="565"/>
      <c r="E71" s="566"/>
      <c r="F71" s="275"/>
      <c r="G71" s="276"/>
      <c r="H71" s="277"/>
      <c r="I71" s="278" t="s">
        <v>72</v>
      </c>
      <c r="M71" s="237"/>
      <c r="N71" s="238"/>
    </row>
    <row r="72" spans="1:14" s="236" customFormat="1" ht="17.25" hidden="1" x14ac:dyDescent="0.2">
      <c r="A72" s="250"/>
      <c r="B72" s="279"/>
      <c r="C72" s="250"/>
      <c r="D72" s="280"/>
      <c r="E72" s="281"/>
      <c r="F72" s="282"/>
      <c r="G72" s="283"/>
      <c r="H72" s="284"/>
      <c r="I72" s="285">
        <v>1193325315.4499998</v>
      </c>
      <c r="M72" s="237"/>
      <c r="N72" s="238"/>
    </row>
    <row r="73" spans="1:14" s="236" customFormat="1" ht="17.25" hidden="1" x14ac:dyDescent="0.2">
      <c r="A73" s="250" t="s">
        <v>73</v>
      </c>
      <c r="B73" s="279">
        <v>23377.21</v>
      </c>
      <c r="C73" s="286">
        <v>25633.058297030002</v>
      </c>
      <c r="D73" s="287"/>
      <c r="E73" s="273"/>
      <c r="F73" s="282"/>
      <c r="G73" s="283"/>
      <c r="H73" s="284"/>
      <c r="I73" s="285">
        <v>277254955.12</v>
      </c>
      <c r="M73" s="237"/>
      <c r="N73" s="238"/>
    </row>
    <row r="74" spans="1:14" s="236" customFormat="1" ht="17.25" hidden="1" x14ac:dyDescent="0.2">
      <c r="A74" s="250" t="s">
        <v>10</v>
      </c>
      <c r="B74" s="279">
        <v>14084.97</v>
      </c>
      <c r="C74" s="286">
        <v>16258.63813388</v>
      </c>
      <c r="D74" s="288"/>
      <c r="E74" s="289"/>
      <c r="F74" s="282"/>
      <c r="G74" s="283"/>
      <c r="H74" s="284"/>
      <c r="I74" s="285">
        <v>238871435.02999997</v>
      </c>
      <c r="M74" s="237"/>
      <c r="N74" s="238"/>
    </row>
    <row r="75" spans="1:14" s="236" customFormat="1" ht="17.25" hidden="1" x14ac:dyDescent="0.2">
      <c r="A75" s="250" t="s">
        <v>11</v>
      </c>
      <c r="B75" s="279">
        <v>9292.24</v>
      </c>
      <c r="C75" s="286">
        <v>9374.42016315</v>
      </c>
      <c r="D75" s="287"/>
      <c r="E75" s="273"/>
      <c r="F75" s="282"/>
      <c r="G75" s="283"/>
      <c r="H75" s="284"/>
      <c r="I75" s="285">
        <v>139884551.71000004</v>
      </c>
      <c r="M75" s="237"/>
      <c r="N75" s="238"/>
    </row>
    <row r="76" spans="1:14" s="236" customFormat="1" ht="17.25" hidden="1" x14ac:dyDescent="0.2">
      <c r="A76" s="243"/>
      <c r="B76" s="290"/>
      <c r="C76" s="291"/>
      <c r="D76" s="290"/>
      <c r="E76" s="290"/>
      <c r="F76" s="282"/>
      <c r="G76" s="283"/>
      <c r="H76" s="284"/>
      <c r="I76" s="285">
        <v>92066800</v>
      </c>
      <c r="M76" s="237"/>
      <c r="N76" s="238"/>
    </row>
    <row r="77" spans="1:14" s="236" customFormat="1" ht="17.25" hidden="1" x14ac:dyDescent="0.2">
      <c r="A77" s="243"/>
      <c r="B77" s="290"/>
      <c r="C77" s="291"/>
      <c r="D77" s="290"/>
      <c r="E77" s="290"/>
      <c r="F77" s="282"/>
      <c r="G77" s="283"/>
      <c r="H77" s="284"/>
      <c r="I77" s="285">
        <v>50191100</v>
      </c>
      <c r="M77" s="237"/>
      <c r="N77" s="238"/>
    </row>
    <row r="78" spans="1:14" s="236" customFormat="1" ht="17.25" hidden="1" x14ac:dyDescent="0.2">
      <c r="A78" s="243"/>
      <c r="B78" s="290"/>
      <c r="C78" s="291"/>
      <c r="D78" s="290"/>
      <c r="E78" s="290"/>
      <c r="F78" s="292"/>
      <c r="G78" s="293"/>
      <c r="H78" s="294"/>
      <c r="I78" s="295">
        <v>26977000</v>
      </c>
      <c r="M78" s="237"/>
      <c r="N78" s="238"/>
    </row>
    <row r="79" spans="1:14" s="236" customFormat="1" ht="17.25" hidden="1" x14ac:dyDescent="0.2">
      <c r="A79" s="243"/>
      <c r="B79" s="290"/>
      <c r="C79" s="291"/>
      <c r="D79" s="290"/>
      <c r="E79" s="290"/>
      <c r="F79" s="296"/>
      <c r="G79" s="283"/>
      <c r="H79" s="297" t="s">
        <v>73</v>
      </c>
      <c r="I79" s="298">
        <f>SUM(I72:I78)</f>
        <v>2018571157.3099997</v>
      </c>
      <c r="J79" s="252"/>
      <c r="K79" s="299"/>
      <c r="M79" s="237"/>
      <c r="N79" s="238"/>
    </row>
    <row r="80" spans="1:14" s="236" customFormat="1" ht="17.25" hidden="1" x14ac:dyDescent="0.2">
      <c r="A80" s="243"/>
      <c r="B80" s="258"/>
      <c r="C80" s="243"/>
      <c r="D80" s="258"/>
      <c r="E80" s="258"/>
      <c r="F80" s="300"/>
      <c r="G80" s="301"/>
      <c r="H80" s="302"/>
      <c r="I80" s="303">
        <v>53357700</v>
      </c>
      <c r="M80" s="237"/>
      <c r="N80" s="238"/>
    </row>
    <row r="81" spans="1:13" s="236" customFormat="1" ht="17.25" hidden="1" x14ac:dyDescent="0.2">
      <c r="A81" s="243"/>
      <c r="B81" s="290"/>
      <c r="C81" s="291"/>
      <c r="D81" s="290"/>
      <c r="E81" s="290"/>
      <c r="F81" s="304"/>
      <c r="I81" s="305"/>
      <c r="M81" s="258"/>
    </row>
    <row r="82" spans="1:13" s="236" customFormat="1" ht="17.25" hidden="1" x14ac:dyDescent="0.2">
      <c r="A82" s="306" t="s">
        <v>74</v>
      </c>
      <c r="B82" s="290"/>
      <c r="C82" s="291"/>
      <c r="D82" s="290"/>
      <c r="E82" s="290"/>
      <c r="F82" s="304"/>
      <c r="I82" s="305"/>
      <c r="M82" s="258"/>
    </row>
    <row r="83" spans="1:13" s="310" customFormat="1" ht="17.25" hidden="1" x14ac:dyDescent="0.2">
      <c r="A83" s="307" t="s">
        <v>2</v>
      </c>
      <c r="B83" s="231" t="s">
        <v>14</v>
      </c>
      <c r="C83" s="232" t="s">
        <v>64</v>
      </c>
      <c r="D83" s="231"/>
      <c r="E83" s="235"/>
      <c r="F83" s="308"/>
      <c r="G83" s="308" t="s">
        <v>60</v>
      </c>
      <c r="H83" s="309" t="s">
        <v>58</v>
      </c>
      <c r="I83" s="237"/>
      <c r="J83" s="236"/>
      <c r="K83" s="236"/>
      <c r="M83" s="258"/>
    </row>
    <row r="84" spans="1:13" s="310" customFormat="1" ht="18" hidden="1" thickBot="1" x14ac:dyDescent="0.25">
      <c r="A84" s="311" t="s">
        <v>73</v>
      </c>
      <c r="B84" s="267">
        <f>+B85+B86</f>
        <v>9266326867.4200001</v>
      </c>
      <c r="C84" s="267">
        <f>+C85+C86</f>
        <v>5411104711.8800001</v>
      </c>
      <c r="D84" s="312"/>
      <c r="E84" s="313"/>
      <c r="F84" s="267"/>
      <c r="G84" s="314">
        <f>+F84*100/B84</f>
        <v>0</v>
      </c>
      <c r="H84" s="315">
        <f>+G84-G4</f>
        <v>-81.739999999999995</v>
      </c>
      <c r="I84" s="237"/>
      <c r="J84" s="236"/>
      <c r="K84" s="236"/>
      <c r="M84" s="258"/>
    </row>
    <row r="85" spans="1:13" s="310" customFormat="1" ht="18" hidden="1" thickBot="1" x14ac:dyDescent="0.25">
      <c r="A85" s="311" t="s">
        <v>10</v>
      </c>
      <c r="B85" s="267">
        <f>+B17</f>
        <v>7920413789.2200003</v>
      </c>
      <c r="C85" s="316">
        <f>+E17</f>
        <v>5237305424.5500002</v>
      </c>
      <c r="D85" s="312"/>
      <c r="E85" s="314"/>
      <c r="F85" s="316"/>
      <c r="G85" s="314">
        <f>+F85*100/B85</f>
        <v>0</v>
      </c>
      <c r="H85" s="315">
        <f>+G85-G5</f>
        <v>-81.760000000000005</v>
      </c>
      <c r="I85" s="237"/>
      <c r="J85" s="236"/>
      <c r="K85" s="236"/>
      <c r="M85" s="258"/>
    </row>
    <row r="86" spans="1:13" s="310" customFormat="1" ht="18" hidden="1" thickBot="1" x14ac:dyDescent="0.25">
      <c r="A86" s="311" t="s">
        <v>11</v>
      </c>
      <c r="B86" s="267">
        <f>+B18</f>
        <v>1345913078.2</v>
      </c>
      <c r="C86" s="316">
        <f>+E18</f>
        <v>173799287.33000001</v>
      </c>
      <c r="D86" s="312"/>
      <c r="E86" s="313"/>
      <c r="F86" s="316"/>
      <c r="G86" s="314">
        <f t="shared" ref="G86" si="11">+F86*100/B86</f>
        <v>0</v>
      </c>
      <c r="H86" s="317">
        <f>+G86-G6</f>
        <v>-81.650000000000006</v>
      </c>
      <c r="I86" s="237"/>
      <c r="J86" s="236"/>
      <c r="K86" s="236"/>
      <c r="M86" s="258"/>
    </row>
    <row r="87" spans="1:13" s="310" customFormat="1" ht="17.25" hidden="1" x14ac:dyDescent="0.2">
      <c r="B87" s="258"/>
      <c r="C87" s="243"/>
      <c r="D87" s="258"/>
      <c r="E87" s="258"/>
      <c r="F87" s="270"/>
      <c r="G87" s="236"/>
      <c r="I87" s="237"/>
      <c r="J87" s="236"/>
      <c r="K87" s="236"/>
      <c r="M87" s="258"/>
    </row>
    <row r="88" spans="1:13" s="310" customFormat="1" ht="17.25" hidden="1" x14ac:dyDescent="0.2">
      <c r="A88" s="567" t="s">
        <v>2</v>
      </c>
      <c r="B88" s="546" t="s">
        <v>14</v>
      </c>
      <c r="C88" s="569" t="s">
        <v>64</v>
      </c>
      <c r="D88" s="546"/>
      <c r="E88" s="281"/>
      <c r="F88" s="318"/>
      <c r="G88" s="236"/>
      <c r="I88" s="237"/>
      <c r="J88" s="236"/>
      <c r="K88" s="236"/>
      <c r="M88" s="258"/>
    </row>
    <row r="89" spans="1:13" s="310" customFormat="1" ht="17.25" hidden="1" x14ac:dyDescent="0.2">
      <c r="A89" s="568"/>
      <c r="B89" s="547"/>
      <c r="C89" s="570"/>
      <c r="D89" s="547"/>
      <c r="E89" s="281"/>
      <c r="F89" s="318"/>
      <c r="G89" s="236"/>
      <c r="I89" s="237"/>
      <c r="J89" s="236"/>
      <c r="K89" s="236"/>
      <c r="M89" s="258"/>
    </row>
    <row r="90" spans="1:13" s="324" customFormat="1" ht="17.25" hidden="1" x14ac:dyDescent="0.2">
      <c r="A90" s="319" t="s">
        <v>9</v>
      </c>
      <c r="B90" s="320">
        <f t="shared" ref="B90:B98" si="12">+B29</f>
        <v>3363395507.7899995</v>
      </c>
      <c r="C90" s="320">
        <f t="shared" ref="C90:C98" si="13">+E29</f>
        <v>3186197791.3199997</v>
      </c>
      <c r="D90" s="321"/>
      <c r="E90" s="320"/>
      <c r="F90" s="322"/>
      <c r="G90" s="323"/>
      <c r="I90" s="325"/>
      <c r="J90" s="323"/>
      <c r="K90" s="323"/>
      <c r="M90" s="326"/>
    </row>
    <row r="91" spans="1:13" s="324" customFormat="1" ht="17.25" hidden="1" x14ac:dyDescent="0.2">
      <c r="A91" s="319" t="s">
        <v>37</v>
      </c>
      <c r="B91" s="320">
        <f t="shared" si="12"/>
        <v>2807293974.3599997</v>
      </c>
      <c r="C91" s="320">
        <f t="shared" si="13"/>
        <v>2635159524.1199999</v>
      </c>
      <c r="D91" s="321"/>
      <c r="E91" s="320"/>
      <c r="F91" s="322"/>
      <c r="G91" s="323"/>
      <c r="I91" s="325"/>
      <c r="J91" s="323"/>
      <c r="K91" s="323"/>
      <c r="M91" s="326"/>
    </row>
    <row r="92" spans="1:13" s="310" customFormat="1" ht="17.25" hidden="1" x14ac:dyDescent="0.2">
      <c r="A92" s="327" t="s">
        <v>39</v>
      </c>
      <c r="B92" s="328">
        <f t="shared" si="12"/>
        <v>24020888.32</v>
      </c>
      <c r="C92" s="328">
        <f t="shared" si="13"/>
        <v>24020888.32</v>
      </c>
      <c r="D92" s="329"/>
      <c r="E92" s="328"/>
      <c r="F92" s="330"/>
      <c r="G92" s="236"/>
      <c r="I92" s="237"/>
      <c r="J92" s="236"/>
      <c r="K92" s="236"/>
      <c r="M92" s="258"/>
    </row>
    <row r="93" spans="1:13" s="310" customFormat="1" ht="17.25" hidden="1" x14ac:dyDescent="0.2">
      <c r="A93" s="327" t="s">
        <v>40</v>
      </c>
      <c r="B93" s="328">
        <f t="shared" si="12"/>
        <v>1772393059.27</v>
      </c>
      <c r="C93" s="328">
        <f t="shared" si="13"/>
        <v>1719430930.48</v>
      </c>
      <c r="D93" s="329"/>
      <c r="E93" s="328"/>
      <c r="F93" s="330"/>
      <c r="G93" s="236"/>
      <c r="I93" s="237"/>
      <c r="J93" s="236"/>
      <c r="K93" s="236"/>
      <c r="M93" s="258"/>
    </row>
    <row r="94" spans="1:13" s="310" customFormat="1" ht="17.25" hidden="1" x14ac:dyDescent="0.2">
      <c r="A94" s="327" t="s">
        <v>41</v>
      </c>
      <c r="B94" s="328">
        <f t="shared" si="12"/>
        <v>843117212.76999998</v>
      </c>
      <c r="C94" s="328">
        <f t="shared" si="13"/>
        <v>728852203.6400001</v>
      </c>
      <c r="D94" s="329"/>
      <c r="E94" s="328"/>
      <c r="F94" s="330"/>
      <c r="G94" s="236"/>
      <c r="I94" s="237"/>
      <c r="J94" s="236"/>
      <c r="K94" s="236"/>
      <c r="M94" s="258"/>
    </row>
    <row r="95" spans="1:13" s="310" customFormat="1" ht="17.25" hidden="1" x14ac:dyDescent="0.2">
      <c r="A95" s="327" t="s">
        <v>42</v>
      </c>
      <c r="B95" s="328">
        <f t="shared" si="12"/>
        <v>167762814</v>
      </c>
      <c r="C95" s="328">
        <f t="shared" si="13"/>
        <v>162855501.68000001</v>
      </c>
      <c r="D95" s="329"/>
      <c r="E95" s="328"/>
      <c r="F95" s="330"/>
      <c r="G95" s="236"/>
      <c r="I95" s="237"/>
      <c r="J95" s="236"/>
      <c r="K95" s="236"/>
      <c r="M95" s="258"/>
    </row>
    <row r="96" spans="1:13" s="324" customFormat="1" ht="17.25" hidden="1" x14ac:dyDescent="0.2">
      <c r="A96" s="331" t="s">
        <v>43</v>
      </c>
      <c r="B96" s="320">
        <f t="shared" si="12"/>
        <v>556101533.42999995</v>
      </c>
      <c r="C96" s="320">
        <f t="shared" si="13"/>
        <v>551038267.20000005</v>
      </c>
      <c r="D96" s="321"/>
      <c r="E96" s="320"/>
      <c r="F96" s="322"/>
      <c r="G96" s="323"/>
      <c r="I96" s="325"/>
      <c r="J96" s="323"/>
      <c r="K96" s="323"/>
      <c r="M96" s="326"/>
    </row>
    <row r="97" spans="1:13" s="310" customFormat="1" ht="17.25" hidden="1" x14ac:dyDescent="0.2">
      <c r="A97" s="332" t="s">
        <v>40</v>
      </c>
      <c r="B97" s="328">
        <f t="shared" si="12"/>
        <v>384191433.42999995</v>
      </c>
      <c r="C97" s="328">
        <f t="shared" si="13"/>
        <v>379138167.19999999</v>
      </c>
      <c r="D97" s="329"/>
      <c r="E97" s="328"/>
      <c r="F97" s="330"/>
      <c r="G97" s="236"/>
      <c r="I97" s="237"/>
      <c r="J97" s="236"/>
      <c r="K97" s="236"/>
      <c r="M97" s="258"/>
    </row>
    <row r="98" spans="1:13" s="310" customFormat="1" ht="17.25" hidden="1" x14ac:dyDescent="0.2">
      <c r="A98" s="332" t="s">
        <v>41</v>
      </c>
      <c r="B98" s="328">
        <f t="shared" si="12"/>
        <v>153325783.75</v>
      </c>
      <c r="C98" s="328">
        <f t="shared" si="13"/>
        <v>153315783.75</v>
      </c>
      <c r="D98" s="329"/>
      <c r="E98" s="328"/>
      <c r="F98" s="330"/>
      <c r="G98" s="236"/>
      <c r="I98" s="237"/>
      <c r="J98" s="236"/>
      <c r="K98" s="236"/>
      <c r="M98" s="258"/>
    </row>
    <row r="99" spans="1:13" s="236" customFormat="1" ht="17.25" hidden="1" x14ac:dyDescent="0.2">
      <c r="B99" s="258"/>
      <c r="C99" s="243"/>
      <c r="D99" s="258"/>
      <c r="E99" s="258"/>
      <c r="F99" s="270"/>
      <c r="I99" s="237"/>
      <c r="M99" s="258"/>
    </row>
    <row r="100" spans="1:13" s="236" customFormat="1" ht="17.25" hidden="1" x14ac:dyDescent="0.2">
      <c r="B100" s="258"/>
      <c r="C100" s="243"/>
      <c r="D100" s="258"/>
      <c r="E100" s="258"/>
      <c r="F100" s="270"/>
      <c r="I100" s="237"/>
      <c r="M100" s="258"/>
    </row>
    <row r="101" spans="1:13" s="236" customFormat="1" ht="17.25" hidden="1" x14ac:dyDescent="0.2">
      <c r="B101" s="258"/>
      <c r="C101" s="243"/>
      <c r="D101" s="258"/>
      <c r="E101" s="258"/>
      <c r="F101" s="270"/>
      <c r="I101" s="237"/>
      <c r="M101" s="258"/>
    </row>
    <row r="102" spans="1:13" s="236" customFormat="1" ht="17.25" hidden="1" x14ac:dyDescent="0.2">
      <c r="A102" s="333" t="s">
        <v>75</v>
      </c>
      <c r="B102" s="258"/>
      <c r="C102" s="243"/>
      <c r="D102" s="258"/>
      <c r="E102" s="258"/>
      <c r="F102" s="270"/>
      <c r="I102" s="237"/>
      <c r="M102" s="258"/>
    </row>
    <row r="103" spans="1:13" s="236" customFormat="1" ht="18" hidden="1" thickBot="1" x14ac:dyDescent="0.25">
      <c r="A103" s="559" t="s">
        <v>2</v>
      </c>
      <c r="B103" s="553" t="s">
        <v>14</v>
      </c>
      <c r="C103" s="334" t="s">
        <v>7</v>
      </c>
      <c r="D103" s="335"/>
      <c r="E103" s="336"/>
      <c r="F103" s="337"/>
      <c r="G103" s="338" t="s">
        <v>50</v>
      </c>
      <c r="H103" s="335"/>
      <c r="I103" s="336"/>
      <c r="J103" s="337"/>
      <c r="K103" s="553" t="s">
        <v>15</v>
      </c>
      <c r="L103" s="556" t="s">
        <v>16</v>
      </c>
    </row>
    <row r="104" spans="1:13" s="236" customFormat="1" ht="15" hidden="1" customHeight="1" x14ac:dyDescent="0.2">
      <c r="A104" s="560"/>
      <c r="B104" s="554"/>
      <c r="C104" s="553" t="s">
        <v>76</v>
      </c>
      <c r="D104" s="553"/>
      <c r="E104" s="308"/>
      <c r="F104" s="559"/>
      <c r="G104" s="556" t="s">
        <v>76</v>
      </c>
      <c r="H104" s="553" t="s">
        <v>60</v>
      </c>
      <c r="I104" s="308" t="s">
        <v>77</v>
      </c>
      <c r="J104" s="559" t="s">
        <v>78</v>
      </c>
      <c r="K104" s="554"/>
      <c r="L104" s="557"/>
    </row>
    <row r="105" spans="1:13" s="236" customFormat="1" ht="17.25" hidden="1" x14ac:dyDescent="0.2">
      <c r="A105" s="560"/>
      <c r="B105" s="554"/>
      <c r="C105" s="554"/>
      <c r="D105" s="554"/>
      <c r="E105" s="308"/>
      <c r="F105" s="560"/>
      <c r="G105" s="557"/>
      <c r="H105" s="554"/>
      <c r="I105" s="308" t="s">
        <v>79</v>
      </c>
      <c r="J105" s="560"/>
      <c r="K105" s="554"/>
      <c r="L105" s="557"/>
    </row>
    <row r="106" spans="1:13" s="236" customFormat="1" ht="18" hidden="1" thickBot="1" x14ac:dyDescent="0.25">
      <c r="A106" s="561"/>
      <c r="B106" s="555"/>
      <c r="C106" s="555"/>
      <c r="D106" s="555"/>
      <c r="E106" s="339"/>
      <c r="F106" s="561"/>
      <c r="G106" s="558"/>
      <c r="H106" s="555"/>
      <c r="I106" s="240" t="s">
        <v>60</v>
      </c>
      <c r="J106" s="561"/>
      <c r="K106" s="555"/>
      <c r="L106" s="558"/>
    </row>
    <row r="107" spans="1:13" s="236" customFormat="1" ht="18" hidden="1" thickBot="1" x14ac:dyDescent="0.25">
      <c r="A107" s="244" t="s">
        <v>9</v>
      </c>
      <c r="B107" s="340">
        <f>+B108+B109</f>
        <v>9266326867.4200001</v>
      </c>
      <c r="C107" s="340">
        <f>+C108+C109</f>
        <v>5411104711.8800001</v>
      </c>
      <c r="D107" s="341"/>
      <c r="E107" s="312"/>
      <c r="F107" s="342"/>
      <c r="G107" s="340">
        <f>+K107+L107+C107</f>
        <v>5490648145.6400003</v>
      </c>
      <c r="H107" s="251">
        <f>+G107*100/B107</f>
        <v>59.253771469522398</v>
      </c>
      <c r="I107" s="240">
        <v>81.739999999999995</v>
      </c>
      <c r="J107" s="342">
        <f>+H107-I107</f>
        <v>-22.486228530477597</v>
      </c>
      <c r="K107" s="340">
        <f>+K108+K109</f>
        <v>0</v>
      </c>
      <c r="L107" s="340">
        <f>+L108+L109</f>
        <v>79543433.760000005</v>
      </c>
    </row>
    <row r="108" spans="1:13" s="236" customFormat="1" ht="18" hidden="1" thickBot="1" x14ac:dyDescent="0.25">
      <c r="A108" s="244" t="s">
        <v>10</v>
      </c>
      <c r="B108" s="340">
        <f>+B17</f>
        <v>7920413789.2200003</v>
      </c>
      <c r="C108" s="340">
        <f>+E17</f>
        <v>5237305424.5500002</v>
      </c>
      <c r="D108" s="341"/>
      <c r="E108" s="312"/>
      <c r="F108" s="342"/>
      <c r="G108" s="340">
        <f>+K108+L108+C108</f>
        <v>5258946662.0600004</v>
      </c>
      <c r="H108" s="251">
        <f>+G108*100/B108</f>
        <v>66.397372687998157</v>
      </c>
      <c r="I108" s="240">
        <v>81.760000000000005</v>
      </c>
      <c r="J108" s="342">
        <f>+H108-I108</f>
        <v>-15.362627312001848</v>
      </c>
      <c r="K108" s="340" t="str">
        <f>+C17</f>
        <v>0</v>
      </c>
      <c r="L108" s="340">
        <f>+D17</f>
        <v>21641237.510000002</v>
      </c>
    </row>
    <row r="109" spans="1:13" s="236" customFormat="1" ht="18" hidden="1" thickBot="1" x14ac:dyDescent="0.25">
      <c r="A109" s="244" t="s">
        <v>11</v>
      </c>
      <c r="B109" s="340">
        <f>+B18</f>
        <v>1345913078.2</v>
      </c>
      <c r="C109" s="340">
        <f>+E18</f>
        <v>173799287.33000001</v>
      </c>
      <c r="D109" s="341"/>
      <c r="E109" s="312"/>
      <c r="F109" s="342"/>
      <c r="G109" s="340">
        <f>+K109+L109+C109</f>
        <v>231701483.58000001</v>
      </c>
      <c r="H109" s="251">
        <f>+G109*100/B109</f>
        <v>17.215189252033525</v>
      </c>
      <c r="I109" s="240">
        <v>81.650000000000006</v>
      </c>
      <c r="J109" s="342">
        <f>+H109-I109</f>
        <v>-64.43481074796648</v>
      </c>
      <c r="K109" s="340" t="str">
        <f>+C18</f>
        <v>0</v>
      </c>
      <c r="L109" s="340">
        <f>+D18</f>
        <v>57902196.25</v>
      </c>
    </row>
    <row r="110" spans="1:13" s="236" customFormat="1" ht="17.25" hidden="1" x14ac:dyDescent="0.2">
      <c r="B110" s="258"/>
      <c r="C110" s="258"/>
      <c r="D110" s="270"/>
      <c r="G110" s="237"/>
      <c r="K110" s="243"/>
      <c r="L110" s="258"/>
    </row>
    <row r="111" spans="1:13" s="236" customFormat="1" ht="17.25" hidden="1" x14ac:dyDescent="0.2">
      <c r="A111" s="333" t="s">
        <v>80</v>
      </c>
      <c r="B111" s="258"/>
      <c r="C111" s="258"/>
      <c r="D111" s="270"/>
      <c r="G111" s="237"/>
      <c r="K111" s="243"/>
      <c r="L111" s="258"/>
    </row>
    <row r="112" spans="1:13" s="236" customFormat="1" ht="17.25" hidden="1" x14ac:dyDescent="0.2">
      <c r="A112" s="544" t="s">
        <v>2</v>
      </c>
      <c r="B112" s="546" t="s">
        <v>14</v>
      </c>
      <c r="C112" s="281" t="s">
        <v>7</v>
      </c>
      <c r="D112" s="318"/>
      <c r="E112" s="548"/>
      <c r="F112" s="549"/>
      <c r="G112" s="237"/>
      <c r="K112" s="318" t="s">
        <v>81</v>
      </c>
      <c r="L112" s="546" t="s">
        <v>16</v>
      </c>
    </row>
    <row r="113" spans="1:13" s="236" customFormat="1" ht="17.25" hidden="1" x14ac:dyDescent="0.2">
      <c r="A113" s="545"/>
      <c r="B113" s="547"/>
      <c r="C113" s="281" t="s">
        <v>76</v>
      </c>
      <c r="D113" s="318"/>
      <c r="E113" s="318"/>
      <c r="F113" s="343"/>
      <c r="G113" s="237"/>
      <c r="K113" s="318" t="s">
        <v>82</v>
      </c>
      <c r="L113" s="547"/>
    </row>
    <row r="114" spans="1:13" s="323" customFormat="1" ht="17.25" hidden="1" x14ac:dyDescent="0.2">
      <c r="A114" s="344" t="s">
        <v>9</v>
      </c>
      <c r="B114" s="287">
        <f t="shared" ref="B114:B122" si="14">+B29</f>
        <v>3363395507.7899995</v>
      </c>
      <c r="C114" s="287">
        <f t="shared" ref="C114:C122" si="15">+E29</f>
        <v>3186197791.3199997</v>
      </c>
      <c r="D114" s="345"/>
      <c r="E114" s="320"/>
      <c r="F114" s="346"/>
      <c r="G114" s="325"/>
      <c r="K114" s="287">
        <f t="shared" ref="K114:L122" si="16">+C29</f>
        <v>63748.32</v>
      </c>
      <c r="L114" s="287">
        <f t="shared" si="16"/>
        <v>19055724.869999997</v>
      </c>
    </row>
    <row r="115" spans="1:13" s="323" customFormat="1" ht="17.25" hidden="1" x14ac:dyDescent="0.2">
      <c r="A115" s="344" t="s">
        <v>37</v>
      </c>
      <c r="B115" s="287">
        <f t="shared" si="14"/>
        <v>2807293974.3599997</v>
      </c>
      <c r="C115" s="287">
        <f t="shared" si="15"/>
        <v>2635159524.1199999</v>
      </c>
      <c r="D115" s="345"/>
      <c r="E115" s="320"/>
      <c r="F115" s="346"/>
      <c r="G115" s="325"/>
      <c r="K115" s="287">
        <f t="shared" si="16"/>
        <v>0</v>
      </c>
      <c r="L115" s="287">
        <f t="shared" si="16"/>
        <v>19055724.869999997</v>
      </c>
    </row>
    <row r="116" spans="1:13" s="236" customFormat="1" ht="17.25" hidden="1" x14ac:dyDescent="0.2">
      <c r="A116" s="347" t="s">
        <v>39</v>
      </c>
      <c r="B116" s="287">
        <f t="shared" si="14"/>
        <v>24020888.32</v>
      </c>
      <c r="C116" s="287">
        <f t="shared" si="15"/>
        <v>24020888.32</v>
      </c>
      <c r="D116" s="348"/>
      <c r="E116" s="328"/>
      <c r="F116" s="349"/>
      <c r="G116" s="237"/>
      <c r="K116" s="287">
        <f t="shared" si="16"/>
        <v>0</v>
      </c>
      <c r="L116" s="287">
        <f t="shared" si="16"/>
        <v>0</v>
      </c>
    </row>
    <row r="117" spans="1:13" s="236" customFormat="1" ht="17.25" hidden="1" x14ac:dyDescent="0.2">
      <c r="A117" s="347" t="s">
        <v>40</v>
      </c>
      <c r="B117" s="287">
        <f t="shared" si="14"/>
        <v>1772393059.27</v>
      </c>
      <c r="C117" s="287">
        <f t="shared" si="15"/>
        <v>1719430930.48</v>
      </c>
      <c r="D117" s="348"/>
      <c r="E117" s="328"/>
      <c r="F117" s="349"/>
      <c r="G117" s="237"/>
      <c r="K117" s="287">
        <f t="shared" si="16"/>
        <v>0</v>
      </c>
      <c r="L117" s="287">
        <f t="shared" si="16"/>
        <v>1059233.3999999999</v>
      </c>
    </row>
    <row r="118" spans="1:13" s="236" customFormat="1" ht="17.25" hidden="1" x14ac:dyDescent="0.2">
      <c r="A118" s="347" t="s">
        <v>41</v>
      </c>
      <c r="B118" s="287">
        <f t="shared" si="14"/>
        <v>843117212.76999998</v>
      </c>
      <c r="C118" s="287">
        <f t="shared" si="15"/>
        <v>728852203.6400001</v>
      </c>
      <c r="D118" s="348"/>
      <c r="E118" s="328"/>
      <c r="F118" s="349"/>
      <c r="G118" s="237"/>
      <c r="K118" s="287">
        <f t="shared" si="16"/>
        <v>0</v>
      </c>
      <c r="L118" s="287">
        <f t="shared" si="16"/>
        <v>17996491.469999999</v>
      </c>
    </row>
    <row r="119" spans="1:13" s="236" customFormat="1" ht="17.25" hidden="1" x14ac:dyDescent="0.2">
      <c r="A119" s="347" t="s">
        <v>42</v>
      </c>
      <c r="B119" s="287">
        <f t="shared" si="14"/>
        <v>167762814</v>
      </c>
      <c r="C119" s="287">
        <f t="shared" si="15"/>
        <v>162855501.68000001</v>
      </c>
      <c r="D119" s="348"/>
      <c r="E119" s="328"/>
      <c r="F119" s="349"/>
      <c r="G119" s="237"/>
      <c r="K119" s="287">
        <f t="shared" si="16"/>
        <v>0</v>
      </c>
      <c r="L119" s="287">
        <f t="shared" si="16"/>
        <v>0</v>
      </c>
    </row>
    <row r="120" spans="1:13" s="323" customFormat="1" ht="17.25" hidden="1" x14ac:dyDescent="0.2">
      <c r="A120" s="344" t="s">
        <v>43</v>
      </c>
      <c r="B120" s="287">
        <f t="shared" si="14"/>
        <v>556101533.42999995</v>
      </c>
      <c r="C120" s="287">
        <f t="shared" si="15"/>
        <v>551038267.20000005</v>
      </c>
      <c r="D120" s="345"/>
      <c r="E120" s="320"/>
      <c r="F120" s="346"/>
      <c r="G120" s="325"/>
      <c r="K120" s="287">
        <f t="shared" si="16"/>
        <v>63748.32</v>
      </c>
      <c r="L120" s="287">
        <f t="shared" si="16"/>
        <v>0</v>
      </c>
    </row>
    <row r="121" spans="1:13" s="236" customFormat="1" ht="27" hidden="1" customHeight="1" x14ac:dyDescent="0.2">
      <c r="A121" s="347" t="s">
        <v>40</v>
      </c>
      <c r="B121" s="287">
        <f t="shared" si="14"/>
        <v>384191433.42999995</v>
      </c>
      <c r="C121" s="287">
        <f t="shared" si="15"/>
        <v>379138167.19999999</v>
      </c>
      <c r="D121" s="348"/>
      <c r="E121" s="328"/>
      <c r="F121" s="349"/>
      <c r="G121" s="237"/>
      <c r="K121" s="287">
        <f t="shared" si="16"/>
        <v>53748.32</v>
      </c>
      <c r="L121" s="287">
        <f t="shared" si="16"/>
        <v>0</v>
      </c>
    </row>
    <row r="122" spans="1:13" s="350" customFormat="1" ht="17.25" hidden="1" x14ac:dyDescent="0.2">
      <c r="A122" s="347" t="s">
        <v>41</v>
      </c>
      <c r="B122" s="287">
        <f t="shared" si="14"/>
        <v>153325783.75</v>
      </c>
      <c r="C122" s="287">
        <f t="shared" si="15"/>
        <v>153315783.75</v>
      </c>
      <c r="D122" s="348"/>
      <c r="E122" s="328"/>
      <c r="F122" s="349"/>
      <c r="G122" s="237"/>
      <c r="H122" s="236"/>
      <c r="I122" s="236"/>
      <c r="K122" s="287">
        <f t="shared" si="16"/>
        <v>10000</v>
      </c>
      <c r="L122" s="287">
        <f t="shared" si="16"/>
        <v>0</v>
      </c>
    </row>
    <row r="123" spans="1:13" s="350" customFormat="1" ht="17.25" hidden="1" x14ac:dyDescent="0.2">
      <c r="A123" s="236"/>
      <c r="B123" s="258"/>
      <c r="C123" s="243"/>
      <c r="D123" s="258"/>
      <c r="E123" s="258"/>
      <c r="F123" s="270"/>
      <c r="G123" s="236"/>
      <c r="H123" s="236"/>
      <c r="I123" s="237"/>
      <c r="J123" s="236"/>
      <c r="K123" s="236"/>
      <c r="M123" s="258"/>
    </row>
    <row r="124" spans="1:13" s="350" customFormat="1" ht="17.25" hidden="1" x14ac:dyDescent="0.2">
      <c r="A124" s="350" t="s">
        <v>83</v>
      </c>
      <c r="B124" s="258"/>
      <c r="C124" s="243"/>
      <c r="D124" s="258"/>
      <c r="E124" s="258"/>
      <c r="F124" s="270"/>
      <c r="G124" s="236"/>
      <c r="I124" s="237"/>
      <c r="J124" s="236"/>
      <c r="K124" s="236"/>
      <c r="M124" s="258"/>
    </row>
    <row r="125" spans="1:13" s="350" customFormat="1" ht="18" hidden="1" thickBot="1" x14ac:dyDescent="0.25">
      <c r="A125" s="550" t="s">
        <v>2</v>
      </c>
      <c r="B125" s="553" t="s">
        <v>14</v>
      </c>
      <c r="C125" s="556" t="s">
        <v>16</v>
      </c>
      <c r="D125" s="334"/>
      <c r="E125" s="335"/>
      <c r="F125" s="336"/>
      <c r="G125" s="351"/>
      <c r="H125" s="352" t="s">
        <v>50</v>
      </c>
      <c r="I125" s="335"/>
      <c r="J125" s="336"/>
      <c r="K125" s="351"/>
      <c r="M125" s="258"/>
    </row>
    <row r="126" spans="1:13" s="350" customFormat="1" ht="15" hidden="1" customHeight="1" x14ac:dyDescent="0.2">
      <c r="A126" s="551"/>
      <c r="B126" s="554"/>
      <c r="C126" s="557"/>
      <c r="D126" s="553"/>
      <c r="E126" s="553"/>
      <c r="F126" s="308"/>
      <c r="G126" s="556" t="s">
        <v>78</v>
      </c>
      <c r="H126" s="550" t="s">
        <v>76</v>
      </c>
      <c r="I126" s="553" t="s">
        <v>60</v>
      </c>
      <c r="J126" s="308" t="s">
        <v>77</v>
      </c>
      <c r="K126" s="556" t="s">
        <v>78</v>
      </c>
      <c r="M126" s="258"/>
    </row>
    <row r="127" spans="1:13" s="350" customFormat="1" ht="17.25" hidden="1" x14ac:dyDescent="0.2">
      <c r="A127" s="551"/>
      <c r="B127" s="554"/>
      <c r="C127" s="557"/>
      <c r="D127" s="554"/>
      <c r="E127" s="554"/>
      <c r="F127" s="308"/>
      <c r="G127" s="557"/>
      <c r="H127" s="551"/>
      <c r="I127" s="554"/>
      <c r="J127" s="308" t="s">
        <v>79</v>
      </c>
      <c r="K127" s="557"/>
      <c r="M127" s="258"/>
    </row>
    <row r="128" spans="1:13" s="350" customFormat="1" ht="18" hidden="1" thickBot="1" x14ac:dyDescent="0.25">
      <c r="A128" s="552"/>
      <c r="B128" s="555"/>
      <c r="C128" s="558"/>
      <c r="D128" s="555"/>
      <c r="E128" s="555"/>
      <c r="F128" s="339"/>
      <c r="G128" s="558"/>
      <c r="H128" s="552"/>
      <c r="I128" s="555"/>
      <c r="J128" s="240" t="s">
        <v>60</v>
      </c>
      <c r="K128" s="558"/>
      <c r="M128" s="258"/>
    </row>
    <row r="129" spans="1:13" s="350" customFormat="1" ht="18" hidden="1" thickBot="1" x14ac:dyDescent="0.25">
      <c r="A129" s="353" t="s">
        <v>9</v>
      </c>
      <c r="B129" s="316">
        <f>+B130+B131</f>
        <v>89547000</v>
      </c>
      <c r="C129" s="354">
        <f>+C130+C131</f>
        <v>1159</v>
      </c>
      <c r="D129" s="316"/>
      <c r="E129" s="242"/>
      <c r="F129" s="240"/>
      <c r="G129" s="272">
        <f>+E129-F129</f>
        <v>0</v>
      </c>
      <c r="H129" s="355">
        <f>+C129+D129</f>
        <v>1159</v>
      </c>
      <c r="I129" s="242">
        <f>+H129*100/B129</f>
        <v>1.2942923827710588E-3</v>
      </c>
      <c r="J129" s="240">
        <v>81.739999999999995</v>
      </c>
      <c r="K129" s="272">
        <f>+I129-J129</f>
        <v>-81.738705707617228</v>
      </c>
      <c r="M129" s="258"/>
    </row>
    <row r="130" spans="1:13" s="350" customFormat="1" ht="18" hidden="1" thickBot="1" x14ac:dyDescent="0.25">
      <c r="A130" s="353" t="s">
        <v>10</v>
      </c>
      <c r="B130" s="316">
        <f>B22</f>
        <v>14945000</v>
      </c>
      <c r="C130" s="356">
        <f>D22</f>
        <v>1159</v>
      </c>
      <c r="D130" s="316"/>
      <c r="E130" s="242"/>
      <c r="F130" s="240"/>
      <c r="G130" s="272">
        <f>+E130-F130</f>
        <v>0</v>
      </c>
      <c r="H130" s="355">
        <f>+C130+D130</f>
        <v>1159</v>
      </c>
      <c r="I130" s="242">
        <f>+H130*100/B130</f>
        <v>7.7551020408163267E-3</v>
      </c>
      <c r="J130" s="240">
        <v>81.760000000000005</v>
      </c>
      <c r="K130" s="272">
        <f>+I130-J130</f>
        <v>-81.752244897959187</v>
      </c>
      <c r="M130" s="258"/>
    </row>
    <row r="131" spans="1:13" s="236" customFormat="1" ht="18" hidden="1" thickBot="1" x14ac:dyDescent="0.25">
      <c r="A131" s="353" t="s">
        <v>11</v>
      </c>
      <c r="B131" s="316">
        <f>B23</f>
        <v>74602000</v>
      </c>
      <c r="C131" s="354" t="str">
        <f>D23</f>
        <v>0</v>
      </c>
      <c r="D131" s="316"/>
      <c r="E131" s="242"/>
      <c r="F131" s="240"/>
      <c r="G131" s="272">
        <f>+E131-F131</f>
        <v>0</v>
      </c>
      <c r="H131" s="355">
        <f>+C131+D131</f>
        <v>0</v>
      </c>
      <c r="I131" s="242">
        <f>+H131*100/B131</f>
        <v>0</v>
      </c>
      <c r="J131" s="240">
        <v>81.650000000000006</v>
      </c>
      <c r="K131" s="272">
        <f>+I131-J131</f>
        <v>-81.650000000000006</v>
      </c>
      <c r="M131" s="258"/>
    </row>
    <row r="132" spans="1:13" s="236" customFormat="1" ht="17.25" hidden="1" x14ac:dyDescent="0.2">
      <c r="B132" s="258"/>
      <c r="C132" s="243"/>
      <c r="D132" s="258"/>
      <c r="E132" s="258"/>
      <c r="F132" s="270"/>
      <c r="I132" s="237"/>
      <c r="M132" s="258"/>
    </row>
    <row r="133" spans="1:13" s="236" customFormat="1" ht="17.25" hidden="1" x14ac:dyDescent="0.2">
      <c r="B133" s="258"/>
      <c r="C133" s="243"/>
      <c r="D133" s="258"/>
      <c r="E133" s="258"/>
      <c r="F133" s="270"/>
      <c r="I133" s="237"/>
      <c r="M133" s="258"/>
    </row>
    <row r="134" spans="1:13" s="236" customFormat="1" ht="15" hidden="1" customHeight="1" x14ac:dyDescent="0.2">
      <c r="A134" s="540" t="s">
        <v>2</v>
      </c>
      <c r="B134" s="542" t="s">
        <v>14</v>
      </c>
      <c r="C134" s="358" t="s">
        <v>81</v>
      </c>
      <c r="D134" s="542"/>
      <c r="E134" s="542"/>
      <c r="F134" s="538"/>
      <c r="G134" s="538" t="s">
        <v>84</v>
      </c>
      <c r="H134" s="357" t="s">
        <v>60</v>
      </c>
      <c r="I134" s="237"/>
      <c r="M134" s="258"/>
    </row>
    <row r="135" spans="1:13" s="236" customFormat="1" ht="24" hidden="1" customHeight="1" thickBot="1" x14ac:dyDescent="0.25">
      <c r="A135" s="541"/>
      <c r="B135" s="543"/>
      <c r="C135" s="360" t="s">
        <v>82</v>
      </c>
      <c r="D135" s="543"/>
      <c r="E135" s="543"/>
      <c r="F135" s="539"/>
      <c r="G135" s="539"/>
      <c r="H135" s="359" t="s">
        <v>8</v>
      </c>
      <c r="I135" s="237"/>
      <c r="M135" s="258"/>
    </row>
    <row r="136" spans="1:13" s="365" customFormat="1" ht="18.75" hidden="1" thickTop="1" thickBot="1" x14ac:dyDescent="0.25">
      <c r="A136" s="361" t="s">
        <v>85</v>
      </c>
      <c r="B136" s="362"/>
      <c r="C136" s="363"/>
      <c r="D136" s="362"/>
      <c r="E136" s="362"/>
      <c r="F136" s="363"/>
      <c r="G136" s="363"/>
      <c r="H136" s="364"/>
      <c r="I136" s="237"/>
      <c r="J136" s="236"/>
      <c r="K136" s="236"/>
      <c r="M136" s="366"/>
    </row>
    <row r="137" spans="1:13" s="365" customFormat="1" ht="18" hidden="1" thickBot="1" x14ac:dyDescent="0.25">
      <c r="A137" s="367" t="s">
        <v>86</v>
      </c>
      <c r="B137" s="368">
        <f>+B16</f>
        <v>9266326867.4200001</v>
      </c>
      <c r="C137" s="369" t="s">
        <v>87</v>
      </c>
      <c r="D137" s="370"/>
      <c r="E137" s="370"/>
      <c r="F137" s="371"/>
      <c r="G137" s="372">
        <f>+D137+E137</f>
        <v>0</v>
      </c>
      <c r="H137" s="373">
        <f>+G137*100/B137</f>
        <v>0</v>
      </c>
      <c r="I137" s="374">
        <v>23665.57979498</v>
      </c>
      <c r="M137" s="366"/>
    </row>
    <row r="138" spans="1:13" s="365" customFormat="1" ht="18" hidden="1" thickBot="1" x14ac:dyDescent="0.25">
      <c r="A138" s="375" t="s">
        <v>88</v>
      </c>
      <c r="B138" s="368">
        <f>+B17</f>
        <v>7920413789.2200003</v>
      </c>
      <c r="C138" s="376" t="s">
        <v>87</v>
      </c>
      <c r="D138" s="370"/>
      <c r="E138" s="370"/>
      <c r="F138" s="377"/>
      <c r="G138" s="372">
        <f>+D138+E138</f>
        <v>0</v>
      </c>
      <c r="H138" s="373">
        <f>+G138*100/B138</f>
        <v>0</v>
      </c>
      <c r="I138" s="374">
        <v>15201.216024739999</v>
      </c>
      <c r="M138" s="366"/>
    </row>
    <row r="139" spans="1:13" s="236" customFormat="1" ht="23.25" hidden="1" customHeight="1" thickBot="1" x14ac:dyDescent="0.25">
      <c r="A139" s="367" t="s">
        <v>89</v>
      </c>
      <c r="B139" s="368">
        <f>+B18</f>
        <v>1345913078.2</v>
      </c>
      <c r="C139" s="369" t="s">
        <v>87</v>
      </c>
      <c r="D139" s="370"/>
      <c r="E139" s="370"/>
      <c r="F139" s="371"/>
      <c r="G139" s="372">
        <f>+D139+E139</f>
        <v>0</v>
      </c>
      <c r="H139" s="373">
        <f>+G139*100/B139</f>
        <v>0</v>
      </c>
      <c r="I139" s="374">
        <v>8464.363770240001</v>
      </c>
      <c r="J139" s="365"/>
      <c r="K139" s="365"/>
      <c r="M139" s="258"/>
    </row>
    <row r="140" spans="1:13" s="236" customFormat="1" ht="18" hidden="1" thickBot="1" x14ac:dyDescent="0.25">
      <c r="A140" s="378" t="s">
        <v>90</v>
      </c>
      <c r="B140" s="379"/>
      <c r="C140" s="380"/>
      <c r="D140" s="379"/>
      <c r="E140" s="379"/>
      <c r="F140" s="380"/>
      <c r="G140" s="380"/>
      <c r="H140" s="381"/>
      <c r="I140" s="237"/>
      <c r="M140" s="258"/>
    </row>
    <row r="141" spans="1:13" s="236" customFormat="1" ht="23.25" hidden="1" customHeight="1" thickBot="1" x14ac:dyDescent="0.25">
      <c r="A141" s="382" t="s">
        <v>91</v>
      </c>
      <c r="B141" s="370">
        <f>+B41</f>
        <v>1811581749.5600002</v>
      </c>
      <c r="C141" s="383" t="s">
        <v>92</v>
      </c>
      <c r="D141" s="370"/>
      <c r="E141" s="370"/>
      <c r="F141" s="384"/>
      <c r="G141" s="370">
        <f>+D141+E141</f>
        <v>0</v>
      </c>
      <c r="H141" s="385">
        <f>+G141*100/B141</f>
        <v>0</v>
      </c>
      <c r="I141" s="237"/>
      <c r="M141" s="258"/>
    </row>
    <row r="142" spans="1:13" s="323" customFormat="1" ht="18" hidden="1" thickBot="1" x14ac:dyDescent="0.25">
      <c r="A142" s="386" t="s">
        <v>93</v>
      </c>
      <c r="B142" s="387"/>
      <c r="C142" s="388"/>
      <c r="D142" s="387"/>
      <c r="E142" s="387"/>
      <c r="F142" s="388"/>
      <c r="G142" s="388"/>
      <c r="H142" s="389"/>
      <c r="I142" s="237"/>
      <c r="J142" s="236"/>
      <c r="K142" s="236"/>
      <c r="M142" s="326"/>
    </row>
    <row r="143" spans="1:13" s="323" customFormat="1" ht="27.75" hidden="1" customHeight="1" thickBot="1" x14ac:dyDescent="0.25">
      <c r="A143" s="390" t="s">
        <v>86</v>
      </c>
      <c r="B143" s="391">
        <f>+B144+B145</f>
        <v>3363395507.7899995</v>
      </c>
      <c r="C143" s="391">
        <f>+C144+C145</f>
        <v>63748.32</v>
      </c>
      <c r="D143" s="391"/>
      <c r="E143" s="391"/>
      <c r="F143" s="392"/>
      <c r="G143" s="391">
        <f>+C143+D143+E143</f>
        <v>63748.32</v>
      </c>
      <c r="H143" s="393">
        <f>+G143*100/B143</f>
        <v>1.8953560427951983E-3</v>
      </c>
      <c r="I143" s="325"/>
      <c r="M143" s="326"/>
    </row>
    <row r="144" spans="1:13" s="323" customFormat="1" ht="18" hidden="1" thickBot="1" x14ac:dyDescent="0.25">
      <c r="A144" s="394" t="s">
        <v>94</v>
      </c>
      <c r="B144" s="391">
        <f>+B30</f>
        <v>2807293974.3599997</v>
      </c>
      <c r="C144" s="391">
        <f>+C30</f>
        <v>0</v>
      </c>
      <c r="D144" s="391"/>
      <c r="E144" s="391"/>
      <c r="F144" s="392"/>
      <c r="G144" s="391">
        <f>+C144+D144+E144</f>
        <v>0</v>
      </c>
      <c r="H144" s="395">
        <f>+G144*100/B144</f>
        <v>0</v>
      </c>
      <c r="I144" s="325"/>
      <c r="M144" s="326"/>
    </row>
    <row r="145" spans="1:13" s="236" customFormat="1" ht="18" hidden="1" thickBot="1" x14ac:dyDescent="0.25">
      <c r="A145" s="390" t="s">
        <v>95</v>
      </c>
      <c r="B145" s="396">
        <f>+B35</f>
        <v>556101533.42999995</v>
      </c>
      <c r="C145" s="396">
        <f>+C35</f>
        <v>63748.32</v>
      </c>
      <c r="D145" s="396"/>
      <c r="E145" s="396"/>
      <c r="F145" s="392"/>
      <c r="G145" s="391">
        <f>+C145+D145+E145</f>
        <v>63748.32</v>
      </c>
      <c r="H145" s="393">
        <f>+G145*100/B145</f>
        <v>1.1463431795773749E-2</v>
      </c>
      <c r="I145" s="325"/>
      <c r="J145" s="323"/>
      <c r="K145" s="323"/>
      <c r="M145" s="258"/>
    </row>
    <row r="146" spans="1:13" s="236" customFormat="1" ht="17.25" hidden="1" x14ac:dyDescent="0.2">
      <c r="B146" s="258"/>
      <c r="C146" s="243"/>
      <c r="D146" s="258"/>
      <c r="E146" s="258"/>
      <c r="F146" s="270"/>
      <c r="I146" s="237"/>
      <c r="M146" s="258"/>
    </row>
    <row r="147" spans="1:13" hidden="1" x14ac:dyDescent="0.2"/>
    <row r="148" spans="1:13" hidden="1" x14ac:dyDescent="0.2"/>
    <row r="149" spans="1:13" hidden="1" x14ac:dyDescent="0.2"/>
    <row r="150" spans="1:13" x14ac:dyDescent="0.2">
      <c r="E150" s="221"/>
    </row>
    <row r="154" spans="1:13" x14ac:dyDescent="0.2">
      <c r="F154" s="222">
        <f>377.66+348.69</f>
        <v>726.35</v>
      </c>
    </row>
    <row r="155" spans="1:13" x14ac:dyDescent="0.2">
      <c r="F155" s="222">
        <f>142.17+46361.68</f>
        <v>46503.85</v>
      </c>
    </row>
  </sheetData>
  <mergeCells count="54">
    <mergeCell ref="G134:G135"/>
    <mergeCell ref="A134:A135"/>
    <mergeCell ref="B134:B135"/>
    <mergeCell ref="D134:D135"/>
    <mergeCell ref="E134:E135"/>
    <mergeCell ref="F134:F135"/>
    <mergeCell ref="A112:A113"/>
    <mergeCell ref="B112:B113"/>
    <mergeCell ref="E112:F112"/>
    <mergeCell ref="L112:L113"/>
    <mergeCell ref="A125:A128"/>
    <mergeCell ref="B125:B128"/>
    <mergeCell ref="C125:C128"/>
    <mergeCell ref="D126:D128"/>
    <mergeCell ref="E126:E128"/>
    <mergeCell ref="G126:G128"/>
    <mergeCell ref="H126:H128"/>
    <mergeCell ref="I126:I128"/>
    <mergeCell ref="K126:K128"/>
    <mergeCell ref="D88:D89"/>
    <mergeCell ref="K103:K106"/>
    <mergeCell ref="L103:L106"/>
    <mergeCell ref="C104:C106"/>
    <mergeCell ref="D104:D106"/>
    <mergeCell ref="F104:F106"/>
    <mergeCell ref="G104:G106"/>
    <mergeCell ref="H104:H106"/>
    <mergeCell ref="J104:J106"/>
    <mergeCell ref="M7:O7"/>
    <mergeCell ref="A13:L13"/>
    <mergeCell ref="M13:O13"/>
    <mergeCell ref="A42:O42"/>
    <mergeCell ref="A103:A106"/>
    <mergeCell ref="B103:B106"/>
    <mergeCell ref="A53:A54"/>
    <mergeCell ref="B53:B54"/>
    <mergeCell ref="C53:C54"/>
    <mergeCell ref="A62:A63"/>
    <mergeCell ref="B62:B63"/>
    <mergeCell ref="C62:C63"/>
    <mergeCell ref="D71:E71"/>
    <mergeCell ref="A88:A89"/>
    <mergeCell ref="B88:B89"/>
    <mergeCell ref="C88:C89"/>
    <mergeCell ref="A46:A47"/>
    <mergeCell ref="B46:B47"/>
    <mergeCell ref="E46:E47"/>
    <mergeCell ref="A1:I1"/>
    <mergeCell ref="A2:A3"/>
    <mergeCell ref="B2:C2"/>
    <mergeCell ref="D2:E2"/>
    <mergeCell ref="F2:G2"/>
    <mergeCell ref="H2:I2"/>
    <mergeCell ref="A7:L7"/>
  </mergeCells>
  <pageMargins left="0.23622047244094491" right="0.23622047244094491" top="0.55118110236220474" bottom="0.35433070866141736" header="0.31496062992125984" footer="0.31496062992125984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150"/>
  <sheetViews>
    <sheetView topLeftCell="A7" zoomScale="70" zoomScaleNormal="70" workbookViewId="0">
      <selection activeCell="S11" sqref="S11"/>
    </sheetView>
  </sheetViews>
  <sheetFormatPr defaultColWidth="9" defaultRowHeight="14.25" x14ac:dyDescent="0.2"/>
  <cols>
    <col min="1" max="1" width="17.875" style="2" customWidth="1"/>
    <col min="2" max="2" width="14" style="3" customWidth="1"/>
    <col min="3" max="3" width="11.375" style="221" customWidth="1"/>
    <col min="4" max="4" width="14" style="3" customWidth="1"/>
    <col min="5" max="5" width="14.5" style="3" customWidth="1"/>
    <col min="6" max="6" width="12" style="222" customWidth="1"/>
    <col min="7" max="7" width="11.75" style="2" customWidth="1"/>
    <col min="8" max="8" width="11.125" style="2" customWidth="1"/>
    <col min="9" max="9" width="15.125" style="162" customWidth="1"/>
    <col min="10" max="10" width="10.375" style="2" bestFit="1" customWidth="1"/>
    <col min="11" max="11" width="8.5" style="2" customWidth="1"/>
    <col min="12" max="12" width="9.5" style="2" customWidth="1"/>
    <col min="13" max="13" width="12.875" style="3" customWidth="1"/>
    <col min="14" max="14" width="8.375" style="2" customWidth="1"/>
    <col min="15" max="15" width="6.625" style="2" customWidth="1"/>
    <col min="16" max="16" width="7" style="2" bestFit="1" customWidth="1"/>
    <col min="17" max="17" width="20.5" style="2" bestFit="1" customWidth="1"/>
    <col min="18" max="18" width="7.25" style="2" bestFit="1" customWidth="1"/>
    <col min="19" max="19" width="19.375" style="2" bestFit="1" customWidth="1"/>
    <col min="20" max="20" width="15" style="2" bestFit="1" customWidth="1"/>
    <col min="21" max="21" width="13.75" style="2" bestFit="1" customWidth="1"/>
    <col min="22" max="22" width="15" style="2" bestFit="1" customWidth="1"/>
    <col min="23" max="23" width="13.75" style="2" bestFit="1" customWidth="1"/>
    <col min="24" max="25" width="15" style="2" bestFit="1" customWidth="1"/>
    <col min="26" max="16384" width="9" style="2"/>
  </cols>
  <sheetData>
    <row r="1" spans="1:20" ht="20.25" hidden="1" customHeight="1" x14ac:dyDescent="0.2">
      <c r="A1" s="563" t="s">
        <v>106</v>
      </c>
      <c r="B1" s="563"/>
      <c r="C1" s="563"/>
      <c r="D1" s="563"/>
      <c r="E1" s="563"/>
      <c r="F1" s="563"/>
      <c r="G1" s="563"/>
      <c r="H1" s="563"/>
      <c r="I1" s="563"/>
      <c r="J1" s="1"/>
      <c r="Q1" s="2" t="s">
        <v>1</v>
      </c>
    </row>
    <row r="2" spans="1:20" ht="20.25" hidden="1" customHeight="1" x14ac:dyDescent="0.2">
      <c r="A2" s="577" t="s">
        <v>2</v>
      </c>
      <c r="B2" s="579" t="s">
        <v>3</v>
      </c>
      <c r="C2" s="580"/>
      <c r="D2" s="579" t="s">
        <v>4</v>
      </c>
      <c r="E2" s="580"/>
      <c r="F2" s="579" t="s">
        <v>5</v>
      </c>
      <c r="G2" s="580"/>
      <c r="H2" s="581" t="s">
        <v>6</v>
      </c>
      <c r="I2" s="582"/>
      <c r="J2" s="1"/>
    </row>
    <row r="3" spans="1:20" s="1" customFormat="1" ht="18" hidden="1" customHeight="1" x14ac:dyDescent="0.2">
      <c r="A3" s="578"/>
      <c r="B3" s="444" t="s">
        <v>7</v>
      </c>
      <c r="C3" s="445" t="s">
        <v>8</v>
      </c>
      <c r="D3" s="444" t="s">
        <v>7</v>
      </c>
      <c r="E3" s="444" t="s">
        <v>8</v>
      </c>
      <c r="F3" s="445" t="s">
        <v>7</v>
      </c>
      <c r="G3" s="446" t="s">
        <v>8</v>
      </c>
      <c r="H3" s="447" t="s">
        <v>7</v>
      </c>
      <c r="I3" s="448" t="s">
        <v>8</v>
      </c>
      <c r="M3" s="10"/>
    </row>
    <row r="4" spans="1:20" ht="18" hidden="1" customHeight="1" x14ac:dyDescent="0.2">
      <c r="A4" s="449" t="s">
        <v>9</v>
      </c>
      <c r="B4" s="450">
        <v>32</v>
      </c>
      <c r="C4" s="450">
        <v>34.08</v>
      </c>
      <c r="D4" s="450">
        <f>20+32</f>
        <v>52</v>
      </c>
      <c r="E4" s="450">
        <f>+C4+22.16</f>
        <v>56.239999999999995</v>
      </c>
      <c r="F4" s="450">
        <f>23+D4</f>
        <v>75</v>
      </c>
      <c r="G4" s="450">
        <f>+E4+25.5</f>
        <v>81.739999999999995</v>
      </c>
      <c r="H4" s="451">
        <f>18+F4</f>
        <v>93</v>
      </c>
      <c r="I4" s="452">
        <f>+G4+18.26</f>
        <v>100</v>
      </c>
    </row>
    <row r="5" spans="1:20" ht="18" hidden="1" customHeight="1" x14ac:dyDescent="0.2">
      <c r="A5" s="453" t="s">
        <v>10</v>
      </c>
      <c r="B5" s="454">
        <v>35</v>
      </c>
      <c r="C5" s="454">
        <v>35.33</v>
      </c>
      <c r="D5" s="454">
        <f>20+35</f>
        <v>55</v>
      </c>
      <c r="E5" s="454">
        <f>20.45+C5</f>
        <v>55.78</v>
      </c>
      <c r="F5" s="454">
        <f>25+D5</f>
        <v>80</v>
      </c>
      <c r="G5" s="454">
        <f>25.98+E5</f>
        <v>81.760000000000005</v>
      </c>
      <c r="H5" s="455">
        <f>18+F5</f>
        <v>98</v>
      </c>
      <c r="I5" s="456">
        <f>18.24+G5</f>
        <v>100</v>
      </c>
    </row>
    <row r="6" spans="1:20" ht="18" hidden="1" customHeight="1" x14ac:dyDescent="0.2">
      <c r="A6" s="457" t="s">
        <v>11</v>
      </c>
      <c r="B6" s="458">
        <v>19</v>
      </c>
      <c r="C6" s="458">
        <v>28.96</v>
      </c>
      <c r="D6" s="458">
        <f>20+19</f>
        <v>39</v>
      </c>
      <c r="E6" s="458">
        <f>29.19+C6</f>
        <v>58.150000000000006</v>
      </c>
      <c r="F6" s="458">
        <f>+D6+18</f>
        <v>57</v>
      </c>
      <c r="G6" s="458">
        <f>23.5+E6</f>
        <v>81.650000000000006</v>
      </c>
      <c r="H6" s="459">
        <f>18+F6</f>
        <v>75</v>
      </c>
      <c r="I6" s="460">
        <f>18.35+G6</f>
        <v>100</v>
      </c>
    </row>
    <row r="7" spans="1:20" ht="20.25" customHeight="1" x14ac:dyDescent="0.2">
      <c r="A7" s="563" t="s">
        <v>121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2" t="s">
        <v>128</v>
      </c>
      <c r="N7" s="562"/>
      <c r="O7" s="562"/>
    </row>
    <row r="8" spans="1:20" s="34" customFormat="1" ht="39.75" customHeight="1" x14ac:dyDescent="0.2">
      <c r="A8" s="23" t="s">
        <v>2</v>
      </c>
      <c r="B8" s="461" t="s">
        <v>14</v>
      </c>
      <c r="C8" s="25" t="s">
        <v>15</v>
      </c>
      <c r="D8" s="477" t="s">
        <v>120</v>
      </c>
      <c r="E8" s="461" t="s">
        <v>7</v>
      </c>
      <c r="F8" s="28" t="s">
        <v>17</v>
      </c>
      <c r="G8" s="433" t="s">
        <v>18</v>
      </c>
      <c r="H8" s="443" t="s">
        <v>19</v>
      </c>
      <c r="I8" s="461" t="s">
        <v>20</v>
      </c>
      <c r="J8" s="28" t="s">
        <v>21</v>
      </c>
      <c r="K8" s="433" t="s">
        <v>18</v>
      </c>
      <c r="L8" s="462" t="s">
        <v>22</v>
      </c>
      <c r="M8" s="463" t="s">
        <v>23</v>
      </c>
      <c r="N8" s="33" t="s">
        <v>24</v>
      </c>
      <c r="O8" s="33" t="s">
        <v>25</v>
      </c>
      <c r="Q8" s="35"/>
    </row>
    <row r="9" spans="1:20" ht="20.25" customHeight="1" x14ac:dyDescent="0.2">
      <c r="A9" s="486" t="s">
        <v>123</v>
      </c>
      <c r="B9" s="487"/>
      <c r="C9" s="488"/>
      <c r="D9" s="489"/>
      <c r="E9" s="487"/>
      <c r="F9" s="488"/>
      <c r="G9" s="490"/>
      <c r="H9" s="491"/>
      <c r="I9" s="487"/>
      <c r="J9" s="488"/>
      <c r="K9" s="490"/>
      <c r="L9" s="490"/>
      <c r="M9" s="492"/>
      <c r="N9" s="488"/>
      <c r="O9" s="488"/>
    </row>
    <row r="10" spans="1:20" s="59" customFormat="1" ht="20.25" customHeight="1" x14ac:dyDescent="0.2">
      <c r="A10" s="473" t="s">
        <v>9</v>
      </c>
      <c r="B10" s="475">
        <f>+B11+B12</f>
        <v>171864.67369258002</v>
      </c>
      <c r="C10" s="464"/>
      <c r="D10" s="478">
        <f>+D11+D12</f>
        <v>5052.85452842</v>
      </c>
      <c r="E10" s="475">
        <f>+E11+E12</f>
        <v>79993.056626179998</v>
      </c>
      <c r="F10" s="465">
        <f>+E10*100/B10</f>
        <v>46.544211156078653</v>
      </c>
      <c r="G10" s="466">
        <v>93</v>
      </c>
      <c r="H10" s="480">
        <f>+F10-G10</f>
        <v>-46.455788843921347</v>
      </c>
      <c r="I10" s="482">
        <f>+I11+I12</f>
        <v>85045.911154600006</v>
      </c>
      <c r="J10" s="465">
        <f>+I10*100/B10</f>
        <v>49.484230428135817</v>
      </c>
      <c r="K10" s="466">
        <v>100</v>
      </c>
      <c r="L10" s="466">
        <f>+J10-K10</f>
        <v>-50.515769571864183</v>
      </c>
      <c r="M10" s="467">
        <f>+B10-I10</f>
        <v>86818.762537980016</v>
      </c>
      <c r="N10" s="468"/>
      <c r="O10" s="468"/>
      <c r="P10" s="56"/>
      <c r="Q10" s="57"/>
      <c r="R10" s="58"/>
      <c r="S10" s="58"/>
      <c r="T10" s="58"/>
    </row>
    <row r="11" spans="1:20" ht="20.25" customHeight="1" x14ac:dyDescent="0.55000000000000004">
      <c r="A11" s="474" t="s">
        <v>10</v>
      </c>
      <c r="B11" s="476">
        <v>148546.53808341001</v>
      </c>
      <c r="C11" s="469"/>
      <c r="D11" s="479">
        <v>644.24071704000005</v>
      </c>
      <c r="E11" s="499">
        <v>76523.420184999995</v>
      </c>
      <c r="F11" s="470">
        <f>+E11*100/B11</f>
        <v>51.514778582070697</v>
      </c>
      <c r="G11" s="471">
        <v>98</v>
      </c>
      <c r="H11" s="481">
        <f>+F11-G11</f>
        <v>-46.485221417929303</v>
      </c>
      <c r="I11" s="476">
        <v>77167.660902040006</v>
      </c>
      <c r="J11" s="470">
        <f>+I11*100/B11</f>
        <v>51.948474799668354</v>
      </c>
      <c r="K11" s="471">
        <v>100</v>
      </c>
      <c r="L11" s="471">
        <f>+J11-K11</f>
        <v>-48.051525200331646</v>
      </c>
      <c r="M11" s="472">
        <f>+B11-I11</f>
        <v>71378.87718137</v>
      </c>
      <c r="N11" s="468"/>
      <c r="O11" s="468"/>
      <c r="P11" s="68"/>
      <c r="Q11" s="35"/>
    </row>
    <row r="12" spans="1:20" ht="20.25" customHeight="1" x14ac:dyDescent="0.55000000000000004">
      <c r="A12" s="474" t="s">
        <v>11</v>
      </c>
      <c r="B12" s="476">
        <v>23318.13560917</v>
      </c>
      <c r="C12" s="469"/>
      <c r="D12" s="499">
        <v>4408.6138113799998</v>
      </c>
      <c r="E12" s="499">
        <v>3469.63644118</v>
      </c>
      <c r="F12" s="470">
        <f>+E12*100/B12</f>
        <v>14.879561982715051</v>
      </c>
      <c r="G12" s="471">
        <v>75</v>
      </c>
      <c r="H12" s="481">
        <f>+F12-G12</f>
        <v>-60.120438017284947</v>
      </c>
      <c r="I12" s="476">
        <v>7878.2502525600003</v>
      </c>
      <c r="J12" s="470">
        <f t="shared" ref="J12" si="0">+I12*100/B12</f>
        <v>33.785935482173926</v>
      </c>
      <c r="K12" s="471">
        <v>100</v>
      </c>
      <c r="L12" s="471">
        <f>+J12-K12</f>
        <v>-66.214064517826074</v>
      </c>
      <c r="M12" s="472">
        <f>+B12-I12</f>
        <v>15439.885356610001</v>
      </c>
      <c r="N12" s="468"/>
      <c r="O12" s="468"/>
      <c r="P12" s="68"/>
      <c r="Q12" s="35"/>
    </row>
    <row r="13" spans="1:20" ht="20.25" customHeight="1" x14ac:dyDescent="0.2">
      <c r="A13" s="563" t="s">
        <v>122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2" t="s">
        <v>127</v>
      </c>
      <c r="N13" s="562"/>
      <c r="O13" s="562"/>
    </row>
    <row r="14" spans="1:20" s="34" customFormat="1" ht="39" customHeight="1" x14ac:dyDescent="0.2">
      <c r="A14" s="23" t="s">
        <v>2</v>
      </c>
      <c r="B14" s="24" t="s">
        <v>14</v>
      </c>
      <c r="C14" s="25" t="s">
        <v>15</v>
      </c>
      <c r="D14" s="26" t="s">
        <v>16</v>
      </c>
      <c r="E14" s="27" t="s">
        <v>7</v>
      </c>
      <c r="F14" s="28" t="s">
        <v>17</v>
      </c>
      <c r="G14" s="433" t="s">
        <v>18</v>
      </c>
      <c r="H14" s="436" t="e">
        <f>+F14-G14</f>
        <v>#VALUE!</v>
      </c>
      <c r="I14" s="24" t="s">
        <v>20</v>
      </c>
      <c r="J14" s="28" t="s">
        <v>21</v>
      </c>
      <c r="K14" s="433" t="s">
        <v>18</v>
      </c>
      <c r="L14" s="439" t="s">
        <v>22</v>
      </c>
      <c r="M14" s="31" t="s">
        <v>23</v>
      </c>
      <c r="N14" s="32" t="s">
        <v>24</v>
      </c>
      <c r="O14" s="33" t="s">
        <v>25</v>
      </c>
      <c r="Q14" s="35" t="s">
        <v>28</v>
      </c>
    </row>
    <row r="15" spans="1:20" ht="20.25" customHeight="1" x14ac:dyDescent="0.2">
      <c r="A15" s="69" t="s">
        <v>124</v>
      </c>
      <c r="B15" s="70"/>
      <c r="C15" s="71"/>
      <c r="D15" s="72"/>
      <c r="E15" s="73"/>
      <c r="F15" s="71"/>
      <c r="G15" s="434"/>
      <c r="H15" s="434"/>
      <c r="I15" s="70"/>
      <c r="J15" s="71"/>
      <c r="K15" s="434"/>
      <c r="L15" s="440"/>
      <c r="M15" s="73"/>
      <c r="N15" s="75"/>
      <c r="O15" s="76"/>
    </row>
    <row r="16" spans="1:20" s="59" customFormat="1" ht="20.25" customHeight="1" x14ac:dyDescent="0.2">
      <c r="A16" s="45" t="s">
        <v>9</v>
      </c>
      <c r="B16" s="77">
        <f>+B17+B18</f>
        <v>10327718171.630001</v>
      </c>
      <c r="C16" s="78">
        <f>+C17+C18</f>
        <v>0</v>
      </c>
      <c r="D16" s="79">
        <f>+D17+D18</f>
        <v>384636779.50999999</v>
      </c>
      <c r="E16" s="80">
        <f>+E17+E18</f>
        <v>6543020082.5999994</v>
      </c>
      <c r="F16" s="50">
        <f>+E16*100/B16</f>
        <v>63.35397591089891</v>
      </c>
      <c r="G16" s="435">
        <v>93</v>
      </c>
      <c r="H16" s="436">
        <f>+F16-G16</f>
        <v>-29.64602408910109</v>
      </c>
      <c r="I16" s="82">
        <f>+C16+D16+E16</f>
        <v>6927656862.1099997</v>
      </c>
      <c r="J16" s="50">
        <f>+I16*100/B16</f>
        <v>67.078291128626176</v>
      </c>
      <c r="K16" s="435">
        <v>100</v>
      </c>
      <c r="L16" s="441">
        <f>+J16-K16</f>
        <v>-32.921708871373824</v>
      </c>
      <c r="M16" s="83">
        <f>+B16-I16</f>
        <v>3400061309.5200014</v>
      </c>
      <c r="N16" s="55">
        <v>3</v>
      </c>
      <c r="O16" s="55">
        <v>2</v>
      </c>
      <c r="P16" s="56"/>
      <c r="Q16" s="84" t="s">
        <v>30</v>
      </c>
      <c r="R16" s="85"/>
      <c r="S16" s="86">
        <f>+E16+C16+D16</f>
        <v>6927656862.1099997</v>
      </c>
    </row>
    <row r="17" spans="1:26" ht="25.5" x14ac:dyDescent="0.2">
      <c r="A17" s="60" t="s">
        <v>10</v>
      </c>
      <c r="B17" s="87">
        <v>8884494435.4500008</v>
      </c>
      <c r="C17" s="88" t="s">
        <v>34</v>
      </c>
      <c r="D17" s="89">
        <v>22635555.02</v>
      </c>
      <c r="E17" s="90">
        <v>6150052025.3999996</v>
      </c>
      <c r="F17" s="64">
        <f>+E17*100/B17</f>
        <v>69.222307133883632</v>
      </c>
      <c r="G17" s="437">
        <v>98</v>
      </c>
      <c r="H17" s="438">
        <f>+F17-G17</f>
        <v>-28.777692866116368</v>
      </c>
      <c r="I17" s="92">
        <v>6172687580.4200001</v>
      </c>
      <c r="J17" s="64">
        <f>+I17*100/B17</f>
        <v>69.477083082976264</v>
      </c>
      <c r="K17" s="437">
        <v>100</v>
      </c>
      <c r="L17" s="442">
        <f t="shared" ref="L17:L18" si="1">+J17-K17</f>
        <v>-30.522916917023736</v>
      </c>
      <c r="M17" s="93">
        <f>+B17-I17</f>
        <v>2711806855.0300007</v>
      </c>
      <c r="N17" s="55"/>
      <c r="O17" s="55"/>
      <c r="P17" s="68"/>
      <c r="Q17" s="35" t="s">
        <v>31</v>
      </c>
    </row>
    <row r="18" spans="1:26" ht="17.25" customHeight="1" x14ac:dyDescent="0.2">
      <c r="A18" s="60" t="s">
        <v>11</v>
      </c>
      <c r="B18" s="87">
        <v>1443223736.1800001</v>
      </c>
      <c r="C18" s="88" t="s">
        <v>34</v>
      </c>
      <c r="D18" s="89">
        <v>362001224.49000001</v>
      </c>
      <c r="E18" s="90">
        <v>392968057.19999999</v>
      </c>
      <c r="F18" s="64">
        <f>+E18*100/B18</f>
        <v>27.228491837317502</v>
      </c>
      <c r="G18" s="437">
        <v>75</v>
      </c>
      <c r="H18" s="438">
        <f t="shared" ref="H18" si="2">+F18-G18</f>
        <v>-47.771508162682494</v>
      </c>
      <c r="I18" s="92">
        <v>754969281.69000006</v>
      </c>
      <c r="J18" s="64">
        <f t="shared" ref="J18" si="3">+I18*100/B18</f>
        <v>52.31131270666959</v>
      </c>
      <c r="K18" s="437">
        <v>100</v>
      </c>
      <c r="L18" s="442">
        <f t="shared" si="1"/>
        <v>-47.68868729333041</v>
      </c>
      <c r="M18" s="93">
        <f>+B18-I18</f>
        <v>688254454.49000001</v>
      </c>
      <c r="N18" s="55">
        <v>7</v>
      </c>
      <c r="O18" s="55">
        <v>10</v>
      </c>
      <c r="P18" s="68"/>
      <c r="Q18" s="35"/>
    </row>
    <row r="19" spans="1:26" s="1" customFormat="1" ht="21" hidden="1" customHeight="1" x14ac:dyDescent="0.2">
      <c r="A19" s="94" t="s">
        <v>32</v>
      </c>
      <c r="B19" s="95"/>
      <c r="C19" s="96"/>
      <c r="D19" s="97"/>
      <c r="E19" s="98"/>
      <c r="F19" s="99"/>
      <c r="G19" s="100"/>
      <c r="H19" s="100"/>
      <c r="I19" s="101"/>
      <c r="J19" s="102"/>
      <c r="K19" s="103"/>
      <c r="L19" s="104"/>
      <c r="M19" s="105"/>
      <c r="Q19" s="35"/>
    </row>
    <row r="20" spans="1:26" s="120" customFormat="1" ht="21" hidden="1" customHeight="1" x14ac:dyDescent="0.2">
      <c r="A20" s="106" t="s">
        <v>33</v>
      </c>
      <c r="B20" s="107"/>
      <c r="C20" s="108"/>
      <c r="D20" s="109"/>
      <c r="E20" s="110"/>
      <c r="F20" s="111"/>
      <c r="G20" s="112"/>
      <c r="H20" s="113"/>
      <c r="I20" s="114"/>
      <c r="J20" s="115"/>
      <c r="K20" s="116"/>
      <c r="L20" s="117"/>
      <c r="M20" s="118"/>
      <c r="N20" s="119"/>
      <c r="O20" s="119"/>
      <c r="Q20" s="35"/>
    </row>
    <row r="21" spans="1:26" s="133" customFormat="1" ht="21" hidden="1" customHeight="1" x14ac:dyDescent="0.2">
      <c r="A21" s="121" t="s">
        <v>9</v>
      </c>
      <c r="B21" s="122">
        <f>+B22+B23</f>
        <v>89547000</v>
      </c>
      <c r="C21" s="123"/>
      <c r="D21" s="124">
        <f>+D22+D23</f>
        <v>1159</v>
      </c>
      <c r="E21" s="125">
        <f>+E22+E23</f>
        <v>809456</v>
      </c>
      <c r="F21" s="126">
        <f>+E21*100/B21</f>
        <v>0.90394541414006058</v>
      </c>
      <c r="G21" s="127">
        <v>52</v>
      </c>
      <c r="H21" s="128">
        <f>+F21-G21</f>
        <v>-51.096054585859939</v>
      </c>
      <c r="I21" s="129">
        <f>+D21+E21</f>
        <v>810615</v>
      </c>
      <c r="J21" s="126">
        <f>+I21*100/B21</f>
        <v>0.90523970652283159</v>
      </c>
      <c r="K21" s="127">
        <v>56.239999999999995</v>
      </c>
      <c r="L21" s="130">
        <f>+J21-K21</f>
        <v>-55.33476029347716</v>
      </c>
      <c r="M21" s="131">
        <f>+B21-I21</f>
        <v>88736385</v>
      </c>
      <c r="N21" s="132"/>
      <c r="O21" s="132"/>
      <c r="Q21" s="35"/>
    </row>
    <row r="22" spans="1:26" s="120" customFormat="1" ht="21" hidden="1" customHeight="1" x14ac:dyDescent="0.2">
      <c r="A22" s="134" t="s">
        <v>10</v>
      </c>
      <c r="B22" s="135">
        <v>14945000</v>
      </c>
      <c r="C22" s="136"/>
      <c r="D22" s="137">
        <v>1159</v>
      </c>
      <c r="E22" s="138">
        <v>809456</v>
      </c>
      <c r="F22" s="111">
        <f>+E22*100/B22</f>
        <v>5.4162328537972568</v>
      </c>
      <c r="G22" s="139">
        <v>55</v>
      </c>
      <c r="H22" s="140">
        <f>+F22-G22</f>
        <v>-49.583767146202746</v>
      </c>
      <c r="I22" s="141">
        <f t="shared" ref="I22:I27" si="4">+D22+E22</f>
        <v>810615</v>
      </c>
      <c r="J22" s="111">
        <f t="shared" ref="J22:J27" si="5">+I22*100/B22</f>
        <v>5.423987955838073</v>
      </c>
      <c r="K22" s="139">
        <v>55.78</v>
      </c>
      <c r="L22" s="142">
        <f>+J22-K22</f>
        <v>-50.356012044161929</v>
      </c>
      <c r="M22" s="143">
        <f t="shared" ref="M22:M27" si="6">+B22-I22</f>
        <v>14134385</v>
      </c>
      <c r="N22" s="119"/>
      <c r="O22" s="119"/>
      <c r="Q22" s="35"/>
    </row>
    <row r="23" spans="1:26" s="120" customFormat="1" ht="21" hidden="1" customHeight="1" x14ac:dyDescent="0.2">
      <c r="A23" s="134" t="s">
        <v>11</v>
      </c>
      <c r="B23" s="135">
        <v>74602000</v>
      </c>
      <c r="C23" s="144"/>
      <c r="D23" s="137" t="s">
        <v>34</v>
      </c>
      <c r="E23" s="138" t="s">
        <v>34</v>
      </c>
      <c r="F23" s="111">
        <f>+E23*100/B23</f>
        <v>0</v>
      </c>
      <c r="G23" s="139">
        <v>39</v>
      </c>
      <c r="H23" s="140">
        <f>+F23-G23</f>
        <v>-39</v>
      </c>
      <c r="I23" s="141">
        <f t="shared" si="4"/>
        <v>0</v>
      </c>
      <c r="J23" s="111">
        <f t="shared" si="5"/>
        <v>0</v>
      </c>
      <c r="K23" s="139">
        <v>58.150000000000006</v>
      </c>
      <c r="L23" s="142">
        <f>+J23-K23</f>
        <v>-58.150000000000006</v>
      </c>
      <c r="M23" s="143">
        <f t="shared" si="6"/>
        <v>74602000</v>
      </c>
      <c r="N23" s="119"/>
      <c r="O23" s="119"/>
      <c r="Q23" s="35"/>
    </row>
    <row r="24" spans="1:26" s="120" customFormat="1" ht="21" hidden="1" customHeight="1" x14ac:dyDescent="0.2">
      <c r="A24" s="106" t="s">
        <v>35</v>
      </c>
      <c r="B24" s="107"/>
      <c r="C24" s="145"/>
      <c r="D24" s="109"/>
      <c r="E24" s="110"/>
      <c r="F24" s="111"/>
      <c r="G24" s="112"/>
      <c r="H24" s="113"/>
      <c r="I24" s="141">
        <f t="shared" si="4"/>
        <v>0</v>
      </c>
      <c r="J24" s="111"/>
      <c r="K24" s="116"/>
      <c r="L24" s="117"/>
      <c r="M24" s="146">
        <f t="shared" si="6"/>
        <v>0</v>
      </c>
      <c r="N24" s="119"/>
      <c r="O24" s="119"/>
      <c r="Q24" s="35"/>
    </row>
    <row r="25" spans="1:26" s="133" customFormat="1" ht="21" hidden="1" customHeight="1" x14ac:dyDescent="0.2">
      <c r="A25" s="121" t="s">
        <v>9</v>
      </c>
      <c r="B25" s="122">
        <f>+B26+B27</f>
        <v>317032400</v>
      </c>
      <c r="C25" s="123"/>
      <c r="D25" s="124">
        <f>+D26+D27</f>
        <v>467150.06</v>
      </c>
      <c r="E25" s="147">
        <f>+E26+E27</f>
        <v>2267171.71</v>
      </c>
      <c r="F25" s="126">
        <f>+E25*100/B25</f>
        <v>0.71512303158920032</v>
      </c>
      <c r="G25" s="127">
        <v>52</v>
      </c>
      <c r="H25" s="128">
        <f>+F25-G25</f>
        <v>-51.284876968410799</v>
      </c>
      <c r="I25" s="129">
        <f>+I26+I27</f>
        <v>2734321.77</v>
      </c>
      <c r="J25" s="126">
        <f t="shared" si="5"/>
        <v>0.86247392064659634</v>
      </c>
      <c r="K25" s="127">
        <v>56.239999999999995</v>
      </c>
      <c r="L25" s="130">
        <f>+J25-K25</f>
        <v>-55.377526079353402</v>
      </c>
      <c r="M25" s="131">
        <f t="shared" si="6"/>
        <v>314298078.23000002</v>
      </c>
      <c r="N25" s="132"/>
      <c r="O25" s="132"/>
      <c r="Q25" s="35"/>
    </row>
    <row r="26" spans="1:26" s="120" customFormat="1" ht="21" hidden="1" customHeight="1" x14ac:dyDescent="0.2">
      <c r="A26" s="134" t="s">
        <v>10</v>
      </c>
      <c r="B26" s="135">
        <v>23468600</v>
      </c>
      <c r="C26" s="144"/>
      <c r="D26" s="137">
        <v>467150.06</v>
      </c>
      <c r="E26" s="148">
        <v>2267171.71</v>
      </c>
      <c r="F26" s="111">
        <f>+E26*100/B26</f>
        <v>9.6604471932710094</v>
      </c>
      <c r="G26" s="139">
        <v>55</v>
      </c>
      <c r="H26" s="140">
        <f>+F26-G26</f>
        <v>-45.339552806728989</v>
      </c>
      <c r="I26" s="141">
        <f>+D26+E26</f>
        <v>2734321.77</v>
      </c>
      <c r="J26" s="111">
        <f t="shared" si="5"/>
        <v>11.65097947896338</v>
      </c>
      <c r="K26" s="139">
        <v>55.78</v>
      </c>
      <c r="L26" s="142">
        <f>+J26-K26</f>
        <v>-44.129020521036622</v>
      </c>
      <c r="M26" s="143">
        <f t="shared" si="6"/>
        <v>20734278.23</v>
      </c>
      <c r="N26" s="119"/>
      <c r="O26" s="119"/>
      <c r="Q26" s="35"/>
    </row>
    <row r="27" spans="1:26" s="120" customFormat="1" ht="21" hidden="1" customHeight="1" x14ac:dyDescent="0.2">
      <c r="A27" s="134" t="s">
        <v>11</v>
      </c>
      <c r="B27" s="135">
        <v>293563800</v>
      </c>
      <c r="C27" s="144"/>
      <c r="D27" s="137" t="s">
        <v>34</v>
      </c>
      <c r="E27" s="148" t="s">
        <v>34</v>
      </c>
      <c r="F27" s="111">
        <f>+E27*100/B27</f>
        <v>0</v>
      </c>
      <c r="G27" s="139">
        <v>39</v>
      </c>
      <c r="H27" s="140">
        <f>+F27-G27</f>
        <v>-39</v>
      </c>
      <c r="I27" s="141">
        <f t="shared" si="4"/>
        <v>0</v>
      </c>
      <c r="J27" s="111">
        <f t="shared" si="5"/>
        <v>0</v>
      </c>
      <c r="K27" s="139">
        <v>58.150000000000006</v>
      </c>
      <c r="L27" s="142">
        <f>+J27-K27</f>
        <v>-58.150000000000006</v>
      </c>
      <c r="M27" s="143">
        <f t="shared" si="6"/>
        <v>293563800</v>
      </c>
      <c r="N27" s="119"/>
      <c r="O27" s="119"/>
      <c r="Q27" s="35"/>
    </row>
    <row r="28" spans="1:26" s="59" customFormat="1" ht="20.25" customHeight="1" x14ac:dyDescent="0.2">
      <c r="A28" s="149" t="s">
        <v>36</v>
      </c>
      <c r="B28" s="150"/>
      <c r="C28" s="151"/>
      <c r="D28" s="150"/>
      <c r="E28" s="150"/>
      <c r="F28" s="151"/>
      <c r="G28" s="151"/>
      <c r="H28" s="152"/>
      <c r="I28" s="83"/>
      <c r="J28" s="151"/>
      <c r="K28" s="151"/>
      <c r="L28" s="151"/>
      <c r="M28" s="150"/>
      <c r="N28" s="151"/>
      <c r="O28" s="153"/>
      <c r="Q28" s="35"/>
    </row>
    <row r="29" spans="1:26" ht="18" customHeight="1" x14ac:dyDescent="0.2">
      <c r="A29" s="154" t="s">
        <v>9</v>
      </c>
      <c r="B29" s="82">
        <f>+B30+B35</f>
        <v>3363395507.7899995</v>
      </c>
      <c r="C29" s="155">
        <f>+C30+C35</f>
        <v>63748.32</v>
      </c>
      <c r="D29" s="156">
        <f>+D30+D35</f>
        <v>19055724.869999997</v>
      </c>
      <c r="E29" s="157">
        <f>+E30+E35</f>
        <v>3186197791.3199997</v>
      </c>
      <c r="F29" s="158">
        <f>+E29*100/B29</f>
        <v>94.731582531415356</v>
      </c>
      <c r="G29" s="158"/>
      <c r="H29" s="159"/>
      <c r="I29" s="82">
        <f>+C29+D29+E29</f>
        <v>3205317264.5099998</v>
      </c>
      <c r="J29" s="50">
        <f>+I29*100/B29</f>
        <v>95.300040006776698</v>
      </c>
      <c r="K29" s="50"/>
      <c r="L29" s="160"/>
      <c r="M29" s="157">
        <f>+B29-I29</f>
        <v>158078243.27999973</v>
      </c>
      <c r="N29" s="161"/>
      <c r="O29" s="161"/>
      <c r="Q29" s="35"/>
      <c r="S29" s="162"/>
      <c r="T29" s="162">
        <v>63748.32</v>
      </c>
      <c r="U29" s="162">
        <v>19055724.869999997</v>
      </c>
      <c r="V29" s="162">
        <v>3165048076.0699997</v>
      </c>
      <c r="W29" s="163">
        <v>94.625612473293785</v>
      </c>
      <c r="X29" s="162">
        <v>3184167549.2599998</v>
      </c>
      <c r="Y29" s="163">
        <v>95.197228391057948</v>
      </c>
      <c r="Z29" s="162">
        <v>160643642.27999982</v>
      </c>
    </row>
    <row r="30" spans="1:26" s="59" customFormat="1" ht="20.25" customHeight="1" x14ac:dyDescent="0.2">
      <c r="A30" s="154" t="s">
        <v>37</v>
      </c>
      <c r="B30" s="82">
        <f>+SUM(B31:B34)</f>
        <v>2807293974.3599997</v>
      </c>
      <c r="C30" s="155"/>
      <c r="D30" s="156">
        <f t="shared" ref="D30:E30" si="7">+SUM(D31:D34)</f>
        <v>19055724.869999997</v>
      </c>
      <c r="E30" s="157">
        <f t="shared" si="7"/>
        <v>2635159524.1199999</v>
      </c>
      <c r="F30" s="164">
        <f t="shared" ref="F30:F38" si="8">+E30*100/B30</f>
        <v>93.868314048611794</v>
      </c>
      <c r="G30" s="158"/>
      <c r="H30" s="159"/>
      <c r="I30" s="82">
        <f>+SUM(I31:I34)</f>
        <v>2654215248.9899998</v>
      </c>
      <c r="J30" s="158">
        <f>+I30*100/B30</f>
        <v>94.547107400645544</v>
      </c>
      <c r="K30" s="158"/>
      <c r="L30" s="165"/>
      <c r="M30" s="157">
        <f>+SUM(M31:M34)</f>
        <v>153078725.36999983</v>
      </c>
      <c r="N30" s="166"/>
      <c r="O30" s="166"/>
      <c r="Q30" s="167" t="s">
        <v>38</v>
      </c>
      <c r="S30" s="58"/>
      <c r="T30" s="58">
        <v>19055724.870000001</v>
      </c>
      <c r="U30" s="58">
        <v>2632594125.1200004</v>
      </c>
      <c r="V30" s="168">
        <v>93.77693070851879</v>
      </c>
      <c r="W30" s="58">
        <v>2651649849.9899998</v>
      </c>
      <c r="X30" s="168">
        <v>94.455724060552555</v>
      </c>
      <c r="Y30" s="58">
        <v>155644124.36999941</v>
      </c>
    </row>
    <row r="31" spans="1:26" ht="20.25" customHeight="1" x14ac:dyDescent="0.2">
      <c r="A31" s="169" t="s">
        <v>39</v>
      </c>
      <c r="B31" s="92">
        <v>24020888.32</v>
      </c>
      <c r="C31" s="170"/>
      <c r="D31" s="171">
        <v>0</v>
      </c>
      <c r="E31" s="172">
        <v>24020888.32</v>
      </c>
      <c r="F31" s="173">
        <f t="shared" si="8"/>
        <v>100</v>
      </c>
      <c r="G31" s="173"/>
      <c r="H31" s="174"/>
      <c r="I31" s="92">
        <v>24020888.32</v>
      </c>
      <c r="J31" s="173">
        <f t="shared" ref="J31:J35" si="9">+I31*100/B31</f>
        <v>100</v>
      </c>
      <c r="K31" s="173"/>
      <c r="L31" s="175"/>
      <c r="M31" s="172">
        <f>+B31-I31</f>
        <v>0</v>
      </c>
      <c r="N31" s="176"/>
      <c r="O31" s="176"/>
      <c r="Q31" s="35"/>
      <c r="T31" s="162"/>
      <c r="U31" s="163"/>
      <c r="V31" s="162"/>
      <c r="W31" s="162"/>
      <c r="X31" s="162"/>
      <c r="Y31" s="162"/>
      <c r="Z31" s="162"/>
    </row>
    <row r="32" spans="1:26" ht="20.25" customHeight="1" x14ac:dyDescent="0.2">
      <c r="A32" s="169" t="s">
        <v>40</v>
      </c>
      <c r="B32" s="92">
        <v>1772393059.27</v>
      </c>
      <c r="C32" s="170">
        <v>0</v>
      </c>
      <c r="D32" s="171">
        <v>1059233.3999999999</v>
      </c>
      <c r="E32" s="172">
        <v>1719430930.48</v>
      </c>
      <c r="F32" s="173">
        <f>+E32*100/B32</f>
        <v>97.011829373118076</v>
      </c>
      <c r="G32" s="173"/>
      <c r="H32" s="174"/>
      <c r="I32" s="92">
        <v>1720490163.8800001</v>
      </c>
      <c r="J32" s="173">
        <f>+I32*100/B32</f>
        <v>97.071592267948887</v>
      </c>
      <c r="K32" s="173"/>
      <c r="L32" s="175"/>
      <c r="M32" s="172">
        <f>+B32-I32</f>
        <v>51902895.389999866</v>
      </c>
      <c r="N32" s="176"/>
      <c r="O32" s="176"/>
    </row>
    <row r="33" spans="1:18" ht="20.25" customHeight="1" x14ac:dyDescent="0.2">
      <c r="A33" s="60" t="s">
        <v>41</v>
      </c>
      <c r="B33" s="177">
        <v>843117212.76999998</v>
      </c>
      <c r="C33" s="170">
        <v>0</v>
      </c>
      <c r="D33" s="178">
        <v>17996491.469999999</v>
      </c>
      <c r="E33" s="179">
        <v>728852203.6400001</v>
      </c>
      <c r="F33" s="173">
        <f t="shared" si="8"/>
        <v>86.447316292524675</v>
      </c>
      <c r="G33" s="180"/>
      <c r="H33" s="181"/>
      <c r="I33" s="92">
        <v>746848695.11000001</v>
      </c>
      <c r="J33" s="173">
        <f>+I33*100/B33</f>
        <v>88.581834624901461</v>
      </c>
      <c r="K33" s="173"/>
      <c r="L33" s="175"/>
      <c r="M33" s="172">
        <f>+B33-I33</f>
        <v>96268517.659999967</v>
      </c>
      <c r="N33" s="176"/>
      <c r="O33" s="176"/>
    </row>
    <row r="34" spans="1:18" ht="20.25" customHeight="1" x14ac:dyDescent="0.2">
      <c r="A34" s="60" t="s">
        <v>42</v>
      </c>
      <c r="B34" s="182">
        <v>167762814</v>
      </c>
      <c r="C34" s="170">
        <v>0</v>
      </c>
      <c r="D34" s="183">
        <v>0</v>
      </c>
      <c r="E34" s="184">
        <v>162855501.68000001</v>
      </c>
      <c r="F34" s="185">
        <f t="shared" si="8"/>
        <v>97.07485097382785</v>
      </c>
      <c r="G34" s="180"/>
      <c r="H34" s="181"/>
      <c r="I34" s="92">
        <v>162855501.68000001</v>
      </c>
      <c r="J34" s="173">
        <f>+I34*100/B34</f>
        <v>97.07485097382785</v>
      </c>
      <c r="K34" s="180"/>
      <c r="L34" s="186"/>
      <c r="M34" s="172">
        <f>+B34-I34</f>
        <v>4907312.3199999928</v>
      </c>
      <c r="N34" s="176"/>
      <c r="O34" s="176"/>
    </row>
    <row r="35" spans="1:18" s="59" customFormat="1" ht="20.25" customHeight="1" x14ac:dyDescent="0.2">
      <c r="A35" s="45" t="s">
        <v>43</v>
      </c>
      <c r="B35" s="187">
        <f>B36+B37+B38</f>
        <v>556101533.42999995</v>
      </c>
      <c r="C35" s="157">
        <f>+C36+C37+C38</f>
        <v>63748.32</v>
      </c>
      <c r="D35" s="188">
        <f>D36+D37+D38</f>
        <v>0</v>
      </c>
      <c r="E35" s="157">
        <f>+E36+E37+E38</f>
        <v>551038267.20000005</v>
      </c>
      <c r="F35" s="158">
        <f t="shared" si="8"/>
        <v>99.089506874981993</v>
      </c>
      <c r="G35" s="158"/>
      <c r="H35" s="165"/>
      <c r="I35" s="82">
        <f>+I36+I37+I38</f>
        <v>551102015.51999998</v>
      </c>
      <c r="J35" s="50">
        <f t="shared" si="9"/>
        <v>99.100970306777754</v>
      </c>
      <c r="K35" s="50"/>
      <c r="L35" s="160"/>
      <c r="M35" s="157">
        <f>+M36+M37+M38</f>
        <v>4999517.9099999666</v>
      </c>
      <c r="N35" s="166"/>
      <c r="O35" s="166"/>
      <c r="Q35" s="168" t="s">
        <v>44</v>
      </c>
    </row>
    <row r="36" spans="1:18" ht="20.25" customHeight="1" x14ac:dyDescent="0.2">
      <c r="A36" s="60" t="s">
        <v>40</v>
      </c>
      <c r="B36" s="182">
        <v>384191433.42999995</v>
      </c>
      <c r="C36" s="170">
        <v>53748.32</v>
      </c>
      <c r="D36" s="171">
        <v>0</v>
      </c>
      <c r="E36" s="93">
        <v>379138167.19999999</v>
      </c>
      <c r="F36" s="173">
        <f t="shared" si="8"/>
        <v>98.684700961475073</v>
      </c>
      <c r="G36" s="173"/>
      <c r="H36" s="175"/>
      <c r="I36" s="92">
        <f t="shared" ref="I36:I38" si="10">+C36+D36+E36</f>
        <v>379191915.51999998</v>
      </c>
      <c r="J36" s="64">
        <f>+I36*100/B36</f>
        <v>98.698690945457827</v>
      </c>
      <c r="K36" s="64"/>
      <c r="L36" s="189"/>
      <c r="M36" s="172">
        <f>+B36-I36</f>
        <v>4999517.9099999666</v>
      </c>
      <c r="N36" s="176"/>
      <c r="O36" s="176"/>
      <c r="Q36" s="2" t="s">
        <v>45</v>
      </c>
    </row>
    <row r="37" spans="1:18" ht="20.25" customHeight="1" x14ac:dyDescent="0.2">
      <c r="A37" s="169" t="s">
        <v>41</v>
      </c>
      <c r="B37" s="92">
        <v>153325783.75</v>
      </c>
      <c r="C37" s="170">
        <v>10000</v>
      </c>
      <c r="D37" s="171">
        <v>0</v>
      </c>
      <c r="E37" s="93">
        <v>153315783.75</v>
      </c>
      <c r="F37" s="173">
        <f t="shared" si="8"/>
        <v>99.993477939746711</v>
      </c>
      <c r="G37" s="173"/>
      <c r="H37" s="175"/>
      <c r="I37" s="92">
        <f t="shared" si="10"/>
        <v>153325783.75</v>
      </c>
      <c r="J37" s="64">
        <f>+I37*100/B37</f>
        <v>100</v>
      </c>
      <c r="K37" s="64"/>
      <c r="L37" s="189"/>
      <c r="M37" s="172">
        <f>+B37-I37</f>
        <v>0</v>
      </c>
      <c r="N37" s="176"/>
      <c r="O37" s="176"/>
      <c r="Q37" s="2" t="s">
        <v>46</v>
      </c>
    </row>
    <row r="38" spans="1:18" ht="20.25" customHeight="1" x14ac:dyDescent="0.2">
      <c r="A38" s="169" t="s">
        <v>42</v>
      </c>
      <c r="B38" s="92">
        <v>18584316.25</v>
      </c>
      <c r="C38" s="170">
        <v>0</v>
      </c>
      <c r="D38" s="171">
        <v>0</v>
      </c>
      <c r="E38" s="92">
        <v>18584316.25</v>
      </c>
      <c r="F38" s="173">
        <f t="shared" si="8"/>
        <v>100</v>
      </c>
      <c r="G38" s="173"/>
      <c r="H38" s="175"/>
      <c r="I38" s="92">
        <f t="shared" si="10"/>
        <v>18584316.25</v>
      </c>
      <c r="J38" s="64">
        <f>+I38*100/B38</f>
        <v>100</v>
      </c>
      <c r="K38" s="64"/>
      <c r="L38" s="189"/>
      <c r="M38" s="172">
        <f>+B38-I38</f>
        <v>0</v>
      </c>
      <c r="N38" s="176"/>
      <c r="O38" s="176"/>
    </row>
    <row r="39" spans="1:18" s="195" customFormat="1" ht="20.25" customHeight="1" x14ac:dyDescent="0.2">
      <c r="A39" s="149" t="s">
        <v>47</v>
      </c>
      <c r="B39" s="190"/>
      <c r="C39" s="191"/>
      <c r="D39" s="190"/>
      <c r="E39" s="190"/>
      <c r="F39" s="191"/>
      <c r="G39" s="191"/>
      <c r="H39" s="192"/>
      <c r="I39" s="193"/>
      <c r="J39" s="191"/>
      <c r="K39" s="191"/>
      <c r="L39" s="191"/>
      <c r="M39" s="190"/>
      <c r="N39" s="191"/>
      <c r="O39" s="194"/>
    </row>
    <row r="40" spans="1:18" s="206" customFormat="1" ht="51" x14ac:dyDescent="0.2">
      <c r="A40" s="196" t="s">
        <v>2</v>
      </c>
      <c r="B40" s="197" t="s">
        <v>14</v>
      </c>
      <c r="C40" s="198" t="s">
        <v>48</v>
      </c>
      <c r="D40" s="199" t="s">
        <v>49</v>
      </c>
      <c r="E40" s="199" t="s">
        <v>7</v>
      </c>
      <c r="F40" s="200" t="s">
        <v>17</v>
      </c>
      <c r="G40" s="200"/>
      <c r="H40" s="201"/>
      <c r="I40" s="202" t="s">
        <v>50</v>
      </c>
      <c r="J40" s="200" t="s">
        <v>21</v>
      </c>
      <c r="K40" s="200"/>
      <c r="L40" s="203" t="s">
        <v>51</v>
      </c>
      <c r="M40" s="204" t="s">
        <v>53</v>
      </c>
      <c r="N40" s="204"/>
      <c r="O40" s="205"/>
      <c r="Q40" s="206">
        <v>12</v>
      </c>
    </row>
    <row r="41" spans="1:18" s="215" customFormat="1" ht="16.5" customHeight="1" x14ac:dyDescent="0.2">
      <c r="A41" s="207" t="s">
        <v>110</v>
      </c>
      <c r="B41" s="208">
        <v>1811783263.2</v>
      </c>
      <c r="C41" s="209">
        <v>253136600.18999997</v>
      </c>
      <c r="D41" s="494">
        <v>1190447947.4899998</v>
      </c>
      <c r="E41" s="208">
        <v>367320625.62</v>
      </c>
      <c r="F41" s="4">
        <f>+E41*100/B41</f>
        <v>20.27398271530738</v>
      </c>
      <c r="G41" s="210"/>
      <c r="H41" s="210"/>
      <c r="I41" s="211">
        <f>+D41+E41</f>
        <v>1557768573.1099997</v>
      </c>
      <c r="J41" s="4">
        <f>+I41*100/B41</f>
        <v>85.979852267684848</v>
      </c>
      <c r="K41" s="4"/>
      <c r="L41" s="212">
        <v>878089.90000000014</v>
      </c>
      <c r="M41" s="213">
        <v>1444462637.5799999</v>
      </c>
      <c r="N41" s="213"/>
      <c r="O41" s="214"/>
      <c r="Q41" s="215" t="s">
        <v>55</v>
      </c>
      <c r="R41" s="216">
        <v>53803558.950000003</v>
      </c>
    </row>
    <row r="42" spans="1:18" ht="23.25" customHeight="1" x14ac:dyDescent="0.2">
      <c r="A42" s="564" t="s">
        <v>56</v>
      </c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</row>
    <row r="43" spans="1:18" x14ac:dyDescent="0.2">
      <c r="A43" s="94" t="s">
        <v>129</v>
      </c>
      <c r="C43" s="217"/>
      <c r="E43" s="218"/>
      <c r="F43" s="10"/>
      <c r="G43" s="162"/>
      <c r="J43" s="219"/>
      <c r="K43" s="162"/>
      <c r="L43" s="162"/>
      <c r="N43" s="220"/>
    </row>
    <row r="44" spans="1:18" x14ac:dyDescent="0.2">
      <c r="E44" s="222"/>
      <c r="F44" s="223"/>
      <c r="H44" s="162">
        <f>C41+D41+E41+L41</f>
        <v>1811783263.1999998</v>
      </c>
      <c r="I44" s="162">
        <f>B41-E41</f>
        <v>1444462637.5799999</v>
      </c>
      <c r="L44" s="224"/>
      <c r="M44" s="162"/>
    </row>
    <row r="45" spans="1:18" s="225" customFormat="1" hidden="1" x14ac:dyDescent="0.2">
      <c r="B45" s="226"/>
      <c r="C45" s="227"/>
      <c r="D45" s="226"/>
      <c r="E45" s="226"/>
      <c r="F45" s="227"/>
      <c r="G45" s="227"/>
      <c r="H45" s="228"/>
      <c r="I45" s="229"/>
      <c r="M45" s="229"/>
      <c r="N45" s="230"/>
    </row>
    <row r="46" spans="1:18" s="236" customFormat="1" ht="34.5" hidden="1" x14ac:dyDescent="0.2">
      <c r="A46" s="559" t="s">
        <v>2</v>
      </c>
      <c r="B46" s="553" t="s">
        <v>14</v>
      </c>
      <c r="C46" s="232" t="s">
        <v>16</v>
      </c>
      <c r="D46" s="232"/>
      <c r="E46" s="553"/>
      <c r="F46" s="233"/>
      <c r="G46" s="233"/>
      <c r="H46" s="234"/>
      <c r="I46" s="235" t="s">
        <v>60</v>
      </c>
      <c r="J46" s="233" t="s">
        <v>61</v>
      </c>
      <c r="K46" s="233" t="s">
        <v>58</v>
      </c>
      <c r="M46" s="237"/>
      <c r="O46" s="238"/>
    </row>
    <row r="47" spans="1:18" s="243" customFormat="1" ht="21.75" hidden="1" customHeight="1" thickBot="1" x14ac:dyDescent="0.25">
      <c r="A47" s="561"/>
      <c r="B47" s="555"/>
      <c r="C47" s="239"/>
      <c r="D47" s="239"/>
      <c r="E47" s="555"/>
      <c r="F47" s="240"/>
      <c r="G47" s="240"/>
      <c r="H47" s="241"/>
      <c r="I47" s="242" t="s">
        <v>50</v>
      </c>
      <c r="J47" s="240"/>
      <c r="K47" s="240" t="s">
        <v>62</v>
      </c>
      <c r="L47" s="236"/>
      <c r="M47" s="237"/>
      <c r="N47" s="236"/>
      <c r="O47" s="238"/>
      <c r="P47" s="236"/>
      <c r="Q47" s="236"/>
      <c r="R47" s="236"/>
    </row>
    <row r="48" spans="1:18" s="243" customFormat="1" ht="18" hidden="1" thickBot="1" x14ac:dyDescent="0.25">
      <c r="A48" s="244" t="s">
        <v>9</v>
      </c>
      <c r="B48" s="245">
        <f>+B49+B50</f>
        <v>10327718171.630001</v>
      </c>
      <c r="C48" s="245">
        <f>+C49+C50</f>
        <v>384636779.50999999</v>
      </c>
      <c r="D48" s="245"/>
      <c r="E48" s="246"/>
      <c r="F48" s="247"/>
      <c r="G48" s="248"/>
      <c r="H48" s="249"/>
      <c r="I48" s="246">
        <f>+H48*100/B48</f>
        <v>0</v>
      </c>
      <c r="J48" s="250">
        <v>100</v>
      </c>
      <c r="K48" s="251">
        <f>+I48-J48</f>
        <v>-100</v>
      </c>
      <c r="L48" s="236"/>
      <c r="M48" s="252"/>
      <c r="N48" s="236"/>
      <c r="O48" s="238"/>
      <c r="P48" s="236"/>
      <c r="Q48" s="236"/>
      <c r="R48" s="236"/>
    </row>
    <row r="49" spans="1:18" s="236" customFormat="1" ht="18" hidden="1" thickBot="1" x14ac:dyDescent="0.25">
      <c r="A49" s="244" t="s">
        <v>10</v>
      </c>
      <c r="B49" s="245">
        <f>+B17</f>
        <v>8884494435.4500008</v>
      </c>
      <c r="C49" s="253">
        <f>+D17</f>
        <v>22635555.02</v>
      </c>
      <c r="D49" s="254"/>
      <c r="E49" s="246"/>
      <c r="F49" s="247"/>
      <c r="G49" s="248"/>
      <c r="H49" s="249"/>
      <c r="I49" s="246">
        <f>+H49*100/B49</f>
        <v>0</v>
      </c>
      <c r="J49" s="250">
        <v>100</v>
      </c>
      <c r="K49" s="251">
        <f>+I49-J49</f>
        <v>-100</v>
      </c>
      <c r="M49" s="237"/>
      <c r="O49" s="238"/>
    </row>
    <row r="50" spans="1:18" s="243" customFormat="1" ht="18" hidden="1" thickBot="1" x14ac:dyDescent="0.25">
      <c r="A50" s="244" t="s">
        <v>11</v>
      </c>
      <c r="B50" s="245">
        <f>+B18</f>
        <v>1443223736.1800001</v>
      </c>
      <c r="C50" s="253">
        <f>D18</f>
        <v>362001224.49000001</v>
      </c>
      <c r="D50" s="254"/>
      <c r="E50" s="246"/>
      <c r="F50" s="247"/>
      <c r="G50" s="248"/>
      <c r="H50" s="249"/>
      <c r="I50" s="246">
        <f>+H50*100/B50</f>
        <v>0</v>
      </c>
      <c r="J50" s="250">
        <v>100</v>
      </c>
      <c r="K50" s="251">
        <f>+I50-J50</f>
        <v>-100</v>
      </c>
      <c r="L50" s="236"/>
      <c r="M50" s="237"/>
      <c r="N50" s="236"/>
      <c r="O50" s="238"/>
      <c r="P50" s="236"/>
      <c r="Q50" s="236"/>
      <c r="R50" s="236"/>
    </row>
    <row r="51" spans="1:18" s="243" customFormat="1" ht="17.25" hidden="1" x14ac:dyDescent="0.2">
      <c r="A51" s="236"/>
      <c r="B51" s="255"/>
      <c r="C51" s="256"/>
      <c r="D51" s="255"/>
      <c r="E51" s="257"/>
      <c r="F51" s="236"/>
      <c r="G51" s="236"/>
      <c r="H51" s="237"/>
      <c r="I51" s="236"/>
      <c r="J51" s="236"/>
      <c r="K51" s="236"/>
      <c r="L51" s="258"/>
      <c r="M51" s="236"/>
      <c r="N51" s="236"/>
    </row>
    <row r="52" spans="1:18" s="243" customFormat="1" ht="17.25" hidden="1" x14ac:dyDescent="0.2">
      <c r="A52" s="236"/>
      <c r="B52" s="259"/>
      <c r="C52" s="260"/>
      <c r="D52" s="259"/>
      <c r="E52" s="261"/>
      <c r="F52" s="236"/>
      <c r="G52" s="236"/>
      <c r="H52" s="237"/>
      <c r="I52" s="236"/>
      <c r="J52" s="236"/>
      <c r="K52" s="236"/>
      <c r="L52" s="258"/>
      <c r="M52" s="236"/>
      <c r="N52" s="236"/>
    </row>
    <row r="53" spans="1:18" s="243" customFormat="1" ht="17.25" hidden="1" x14ac:dyDescent="0.2">
      <c r="A53" s="559" t="s">
        <v>2</v>
      </c>
      <c r="B53" s="553" t="s">
        <v>14</v>
      </c>
      <c r="C53" s="556" t="s">
        <v>64</v>
      </c>
      <c r="D53" s="233"/>
      <c r="E53" s="235"/>
      <c r="F53" s="233"/>
      <c r="G53" s="236"/>
      <c r="H53" s="236"/>
      <c r="I53" s="237"/>
      <c r="J53" s="236"/>
      <c r="K53" s="236"/>
      <c r="L53" s="236"/>
      <c r="M53" s="258"/>
      <c r="N53" s="236"/>
      <c r="O53" s="236"/>
    </row>
    <row r="54" spans="1:18" s="243" customFormat="1" ht="18" hidden="1" thickBot="1" x14ac:dyDescent="0.25">
      <c r="A54" s="561"/>
      <c r="B54" s="555"/>
      <c r="C54" s="558"/>
      <c r="D54" s="240"/>
      <c r="E54" s="242"/>
      <c r="F54" s="240"/>
      <c r="G54" s="236"/>
      <c r="H54" s="236"/>
      <c r="I54" s="237"/>
      <c r="J54" s="236"/>
      <c r="K54" s="236"/>
      <c r="L54" s="236"/>
      <c r="M54" s="258"/>
      <c r="N54" s="236"/>
      <c r="O54" s="236"/>
    </row>
    <row r="55" spans="1:18" s="243" customFormat="1" ht="18" hidden="1" thickBot="1" x14ac:dyDescent="0.25">
      <c r="A55" s="262" t="s">
        <v>9</v>
      </c>
      <c r="B55" s="263">
        <v>2756171351.6100006</v>
      </c>
      <c r="C55" s="264">
        <v>2141187121.77</v>
      </c>
      <c r="D55" s="264"/>
      <c r="E55" s="264"/>
      <c r="F55" s="265"/>
      <c r="G55" s="236"/>
      <c r="H55" s="236"/>
      <c r="I55" s="237"/>
      <c r="J55" s="236"/>
      <c r="K55" s="236"/>
      <c r="L55" s="236"/>
      <c r="M55" s="258"/>
      <c r="N55" s="236"/>
      <c r="O55" s="236"/>
    </row>
    <row r="56" spans="1:18" s="243" customFormat="1" ht="18" hidden="1" thickBot="1" x14ac:dyDescent="0.25">
      <c r="A56" s="262" t="s">
        <v>37</v>
      </c>
      <c r="B56" s="263">
        <v>2394559480.2300005</v>
      </c>
      <c r="C56" s="264">
        <v>1804632982.97</v>
      </c>
      <c r="D56" s="264"/>
      <c r="E56" s="264"/>
      <c r="F56" s="265"/>
      <c r="G56" s="236"/>
      <c r="H56" s="236"/>
      <c r="I56" s="237"/>
      <c r="J56" s="236"/>
      <c r="K56" s="236"/>
      <c r="L56" s="236"/>
      <c r="M56" s="258"/>
      <c r="N56" s="236"/>
      <c r="O56" s="236"/>
    </row>
    <row r="57" spans="1:18" s="243" customFormat="1" ht="18" hidden="1" thickBot="1" x14ac:dyDescent="0.25">
      <c r="A57" s="266" t="s">
        <v>65</v>
      </c>
      <c r="B57" s="267">
        <v>26618195.989999998</v>
      </c>
      <c r="C57" s="267">
        <v>24037520.32</v>
      </c>
      <c r="D57" s="267"/>
      <c r="E57" s="267"/>
      <c r="F57" s="268"/>
      <c r="G57" s="236"/>
      <c r="H57" s="236"/>
      <c r="I57" s="237"/>
      <c r="J57" s="236"/>
      <c r="K57" s="236"/>
      <c r="L57" s="236"/>
      <c r="M57" s="258"/>
      <c r="N57" s="236"/>
      <c r="O57" s="236"/>
    </row>
    <row r="58" spans="1:18" s="243" customFormat="1" ht="18" hidden="1" thickBot="1" x14ac:dyDescent="0.25">
      <c r="A58" s="266" t="s">
        <v>66</v>
      </c>
      <c r="B58" s="267">
        <v>1807911464.2400002</v>
      </c>
      <c r="C58" s="269">
        <v>1659853361.6500001</v>
      </c>
      <c r="D58" s="269"/>
      <c r="E58" s="269"/>
      <c r="F58" s="268"/>
      <c r="G58" s="236"/>
      <c r="H58" s="236"/>
      <c r="I58" s="237"/>
      <c r="J58" s="236"/>
      <c r="K58" s="236"/>
      <c r="L58" s="236"/>
      <c r="M58" s="258"/>
      <c r="N58" s="236"/>
      <c r="O58" s="236"/>
    </row>
    <row r="59" spans="1:18" s="243" customFormat="1" ht="18" hidden="1" thickBot="1" x14ac:dyDescent="0.25">
      <c r="A59" s="266" t="s">
        <v>67</v>
      </c>
      <c r="B59" s="267">
        <v>560029820</v>
      </c>
      <c r="C59" s="269">
        <v>120742101</v>
      </c>
      <c r="D59" s="269"/>
      <c r="E59" s="269"/>
      <c r="F59" s="268"/>
      <c r="G59" s="236"/>
      <c r="H59" s="236"/>
      <c r="I59" s="237"/>
      <c r="J59" s="236"/>
      <c r="K59" s="236"/>
      <c r="L59" s="236"/>
      <c r="M59" s="258"/>
      <c r="N59" s="236"/>
      <c r="O59" s="236"/>
    </row>
    <row r="60" spans="1:18" s="243" customFormat="1" ht="18" hidden="1" thickBot="1" x14ac:dyDescent="0.25">
      <c r="A60" s="262" t="s">
        <v>68</v>
      </c>
      <c r="B60" s="263">
        <v>361611871.38</v>
      </c>
      <c r="C60" s="264">
        <v>336554138.79999995</v>
      </c>
      <c r="D60" s="264"/>
      <c r="E60" s="264"/>
      <c r="F60" s="265"/>
      <c r="G60" s="236"/>
      <c r="H60" s="236"/>
      <c r="I60" s="237"/>
      <c r="J60" s="236"/>
      <c r="K60" s="236"/>
      <c r="L60" s="236"/>
      <c r="M60" s="258"/>
      <c r="N60" s="236"/>
      <c r="O60" s="236"/>
    </row>
    <row r="61" spans="1:18" s="243" customFormat="1" ht="17.25" hidden="1" x14ac:dyDescent="0.2">
      <c r="A61" s="236"/>
      <c r="B61" s="258"/>
      <c r="E61" s="258"/>
      <c r="F61" s="270"/>
      <c r="G61" s="236"/>
      <c r="H61" s="236"/>
      <c r="I61" s="237"/>
      <c r="J61" s="236"/>
      <c r="K61" s="236"/>
      <c r="L61" s="236"/>
      <c r="M61" s="258"/>
      <c r="N61" s="236"/>
      <c r="O61" s="236"/>
    </row>
    <row r="62" spans="1:18" s="243" customFormat="1" ht="17.25" hidden="1" x14ac:dyDescent="0.2">
      <c r="A62" s="559" t="s">
        <v>14</v>
      </c>
      <c r="B62" s="553" t="s">
        <v>64</v>
      </c>
      <c r="C62" s="556" t="s">
        <v>69</v>
      </c>
      <c r="D62" s="233"/>
      <c r="E62" s="235"/>
      <c r="F62" s="270"/>
      <c r="G62" s="236"/>
      <c r="H62" s="236"/>
      <c r="I62" s="237"/>
      <c r="J62" s="236"/>
      <c r="K62" s="236"/>
      <c r="L62" s="236"/>
      <c r="M62" s="258"/>
      <c r="N62" s="236"/>
      <c r="O62" s="236"/>
    </row>
    <row r="63" spans="1:18" s="243" customFormat="1" ht="18" hidden="1" thickBot="1" x14ac:dyDescent="0.25">
      <c r="A63" s="561"/>
      <c r="B63" s="555"/>
      <c r="C63" s="558"/>
      <c r="D63" s="240"/>
      <c r="E63" s="242"/>
      <c r="F63" s="270"/>
      <c r="G63" s="236"/>
      <c r="H63" s="236"/>
      <c r="I63" s="237"/>
      <c r="J63" s="236"/>
      <c r="K63" s="236"/>
      <c r="L63" s="236"/>
      <c r="M63" s="258"/>
      <c r="N63" s="236"/>
      <c r="O63" s="236"/>
    </row>
    <row r="64" spans="1:18" s="236" customFormat="1" ht="18" hidden="1" thickBot="1" x14ac:dyDescent="0.25">
      <c r="A64" s="271">
        <v>2272.61</v>
      </c>
      <c r="B64" s="242">
        <v>1304.3499999999999</v>
      </c>
      <c r="C64" s="272">
        <v>57.394361549055922</v>
      </c>
      <c r="D64" s="272"/>
      <c r="E64" s="242"/>
      <c r="F64" s="270"/>
      <c r="I64" s="237"/>
      <c r="M64" s="258"/>
    </row>
    <row r="65" spans="1:14" s="236" customFormat="1" ht="17.25" hidden="1" x14ac:dyDescent="0.2">
      <c r="B65" s="258"/>
      <c r="C65" s="243"/>
      <c r="D65" s="258"/>
      <c r="E65" s="258"/>
      <c r="F65" s="270"/>
      <c r="I65" s="237"/>
      <c r="M65" s="258"/>
    </row>
    <row r="66" spans="1:14" s="236" customFormat="1" ht="17.25" hidden="1" x14ac:dyDescent="0.2">
      <c r="B66" s="258"/>
      <c r="C66" s="243"/>
      <c r="D66" s="258"/>
      <c r="E66" s="258"/>
      <c r="F66" s="270"/>
      <c r="I66" s="237"/>
      <c r="M66" s="258"/>
    </row>
    <row r="67" spans="1:14" s="236" customFormat="1" ht="17.25" hidden="1" x14ac:dyDescent="0.2">
      <c r="B67" s="258"/>
      <c r="C67" s="243"/>
      <c r="D67" s="258"/>
      <c r="E67" s="258"/>
      <c r="F67" s="270"/>
      <c r="I67" s="237"/>
      <c r="M67" s="258"/>
    </row>
    <row r="68" spans="1:14" s="236" customFormat="1" ht="17.25" hidden="1" x14ac:dyDescent="0.2">
      <c r="B68" s="258"/>
      <c r="C68" s="243"/>
      <c r="D68" s="258"/>
      <c r="E68" s="258"/>
      <c r="F68" s="270"/>
      <c r="I68" s="237"/>
      <c r="M68" s="258"/>
    </row>
    <row r="69" spans="1:14" s="236" customFormat="1" ht="17.25" hidden="1" x14ac:dyDescent="0.2">
      <c r="B69" s="258"/>
      <c r="C69" s="243"/>
      <c r="D69" s="258"/>
      <c r="E69" s="258"/>
      <c r="F69" s="270"/>
      <c r="I69" s="237"/>
      <c r="M69" s="258"/>
    </row>
    <row r="70" spans="1:14" s="236" customFormat="1" ht="17.25" hidden="1" x14ac:dyDescent="0.2">
      <c r="B70" s="258"/>
      <c r="C70" s="243"/>
      <c r="D70" s="258"/>
      <c r="E70" s="258"/>
      <c r="F70" s="270"/>
      <c r="I70" s="237"/>
      <c r="M70" s="258"/>
    </row>
    <row r="71" spans="1:14" s="236" customFormat="1" ht="42.75" hidden="1" customHeight="1" thickBot="1" x14ac:dyDescent="0.25">
      <c r="A71" s="250" t="s">
        <v>14</v>
      </c>
      <c r="B71" s="273" t="s">
        <v>70</v>
      </c>
      <c r="C71" s="274" t="s">
        <v>71</v>
      </c>
      <c r="D71" s="565"/>
      <c r="E71" s="566"/>
      <c r="F71" s="275"/>
      <c r="G71" s="276"/>
      <c r="H71" s="277"/>
      <c r="I71" s="278" t="s">
        <v>72</v>
      </c>
      <c r="M71" s="237"/>
      <c r="N71" s="238"/>
    </row>
    <row r="72" spans="1:14" s="236" customFormat="1" ht="17.25" hidden="1" x14ac:dyDescent="0.2">
      <c r="A72" s="250"/>
      <c r="B72" s="279"/>
      <c r="C72" s="250"/>
      <c r="D72" s="280"/>
      <c r="E72" s="281"/>
      <c r="F72" s="282"/>
      <c r="G72" s="283"/>
      <c r="H72" s="284"/>
      <c r="I72" s="285">
        <v>1193325315.4499998</v>
      </c>
      <c r="M72" s="237"/>
      <c r="N72" s="238"/>
    </row>
    <row r="73" spans="1:14" s="236" customFormat="1" ht="17.25" hidden="1" x14ac:dyDescent="0.2">
      <c r="A73" s="250" t="s">
        <v>73</v>
      </c>
      <c r="B73" s="279">
        <v>23377.21</v>
      </c>
      <c r="C73" s="286">
        <v>25633.058297030002</v>
      </c>
      <c r="D73" s="287"/>
      <c r="E73" s="273"/>
      <c r="F73" s="282"/>
      <c r="G73" s="283"/>
      <c r="H73" s="284"/>
      <c r="I73" s="285">
        <v>277254955.12</v>
      </c>
      <c r="M73" s="237"/>
      <c r="N73" s="238"/>
    </row>
    <row r="74" spans="1:14" s="236" customFormat="1" ht="17.25" hidden="1" x14ac:dyDescent="0.2">
      <c r="A74" s="250" t="s">
        <v>10</v>
      </c>
      <c r="B74" s="279">
        <v>14084.97</v>
      </c>
      <c r="C74" s="286">
        <v>16258.63813388</v>
      </c>
      <c r="D74" s="288"/>
      <c r="E74" s="289"/>
      <c r="F74" s="282"/>
      <c r="G74" s="283"/>
      <c r="H74" s="284"/>
      <c r="I74" s="285">
        <v>238871435.02999997</v>
      </c>
      <c r="M74" s="237"/>
      <c r="N74" s="238"/>
    </row>
    <row r="75" spans="1:14" s="236" customFormat="1" ht="17.25" hidden="1" x14ac:dyDescent="0.2">
      <c r="A75" s="250" t="s">
        <v>11</v>
      </c>
      <c r="B75" s="279">
        <v>9292.24</v>
      </c>
      <c r="C75" s="286">
        <v>9374.42016315</v>
      </c>
      <c r="D75" s="287"/>
      <c r="E75" s="273"/>
      <c r="F75" s="282"/>
      <c r="G75" s="283"/>
      <c r="H75" s="284"/>
      <c r="I75" s="285">
        <v>139884551.71000004</v>
      </c>
      <c r="M75" s="237"/>
      <c r="N75" s="238"/>
    </row>
    <row r="76" spans="1:14" s="236" customFormat="1" ht="17.25" hidden="1" x14ac:dyDescent="0.2">
      <c r="A76" s="243"/>
      <c r="B76" s="290"/>
      <c r="C76" s="291"/>
      <c r="D76" s="290"/>
      <c r="E76" s="290"/>
      <c r="F76" s="282"/>
      <c r="G76" s="283"/>
      <c r="H76" s="284"/>
      <c r="I76" s="285">
        <v>92066800</v>
      </c>
      <c r="M76" s="237"/>
      <c r="N76" s="238"/>
    </row>
    <row r="77" spans="1:14" s="236" customFormat="1" ht="17.25" hidden="1" x14ac:dyDescent="0.2">
      <c r="A77" s="243"/>
      <c r="B77" s="290"/>
      <c r="C77" s="291"/>
      <c r="D77" s="290"/>
      <c r="E77" s="290"/>
      <c r="F77" s="282"/>
      <c r="G77" s="283"/>
      <c r="H77" s="284"/>
      <c r="I77" s="285">
        <v>50191100</v>
      </c>
      <c r="M77" s="237"/>
      <c r="N77" s="238"/>
    </row>
    <row r="78" spans="1:14" s="236" customFormat="1" ht="17.25" hidden="1" x14ac:dyDescent="0.2">
      <c r="A78" s="243"/>
      <c r="B78" s="290"/>
      <c r="C78" s="291"/>
      <c r="D78" s="290"/>
      <c r="E78" s="290"/>
      <c r="F78" s="292"/>
      <c r="G78" s="293"/>
      <c r="H78" s="294"/>
      <c r="I78" s="295">
        <v>26977000</v>
      </c>
      <c r="M78" s="237"/>
      <c r="N78" s="238"/>
    </row>
    <row r="79" spans="1:14" s="236" customFormat="1" ht="17.25" hidden="1" x14ac:dyDescent="0.2">
      <c r="A79" s="243"/>
      <c r="B79" s="290"/>
      <c r="C79" s="291"/>
      <c r="D79" s="290"/>
      <c r="E79" s="290"/>
      <c r="F79" s="296"/>
      <c r="G79" s="283"/>
      <c r="H79" s="297"/>
      <c r="I79" s="298">
        <f>SUM(I72:I78)</f>
        <v>2018571157.3099997</v>
      </c>
      <c r="J79" s="252"/>
      <c r="K79" s="299"/>
      <c r="M79" s="237"/>
      <c r="N79" s="238"/>
    </row>
    <row r="80" spans="1:14" s="236" customFormat="1" ht="17.25" hidden="1" x14ac:dyDescent="0.2">
      <c r="A80" s="243"/>
      <c r="B80" s="258"/>
      <c r="C80" s="243"/>
      <c r="D80" s="258"/>
      <c r="E80" s="258"/>
      <c r="F80" s="300"/>
      <c r="G80" s="301"/>
      <c r="H80" s="302"/>
      <c r="I80" s="303">
        <v>53357700</v>
      </c>
      <c r="M80" s="237"/>
      <c r="N80" s="238"/>
    </row>
    <row r="81" spans="1:13" s="236" customFormat="1" ht="17.25" hidden="1" x14ac:dyDescent="0.2">
      <c r="A81" s="243"/>
      <c r="B81" s="290"/>
      <c r="C81" s="291"/>
      <c r="D81" s="290"/>
      <c r="E81" s="290"/>
      <c r="F81" s="304"/>
      <c r="I81" s="305"/>
      <c r="M81" s="258"/>
    </row>
    <row r="82" spans="1:13" s="236" customFormat="1" ht="17.25" hidden="1" x14ac:dyDescent="0.2">
      <c r="A82" s="306" t="s">
        <v>74</v>
      </c>
      <c r="B82" s="290"/>
      <c r="C82" s="291"/>
      <c r="D82" s="290"/>
      <c r="E82" s="290"/>
      <c r="F82" s="304"/>
      <c r="I82" s="305"/>
      <c r="M82" s="258"/>
    </row>
    <row r="83" spans="1:13" s="310" customFormat="1" ht="17.25" hidden="1" x14ac:dyDescent="0.2">
      <c r="A83" s="307" t="s">
        <v>2</v>
      </c>
      <c r="B83" s="231" t="s">
        <v>14</v>
      </c>
      <c r="C83" s="232" t="s">
        <v>64</v>
      </c>
      <c r="D83" s="231"/>
      <c r="E83" s="235"/>
      <c r="F83" s="308"/>
      <c r="G83" s="308"/>
      <c r="H83" s="309"/>
      <c r="I83" s="237"/>
      <c r="J83" s="236"/>
      <c r="K83" s="236"/>
      <c r="M83" s="258"/>
    </row>
    <row r="84" spans="1:13" s="310" customFormat="1" ht="18" hidden="1" thickBot="1" x14ac:dyDescent="0.25">
      <c r="A84" s="311" t="s">
        <v>73</v>
      </c>
      <c r="B84" s="267">
        <f>+B85+B86</f>
        <v>10327718171.630001</v>
      </c>
      <c r="C84" s="267">
        <f>+C85+C86</f>
        <v>6543020082.5999994</v>
      </c>
      <c r="D84" s="312"/>
      <c r="E84" s="313"/>
      <c r="F84" s="267"/>
      <c r="G84" s="314"/>
      <c r="H84" s="315"/>
      <c r="I84" s="237"/>
      <c r="J84" s="236"/>
      <c r="K84" s="236"/>
      <c r="M84" s="258"/>
    </row>
    <row r="85" spans="1:13" s="310" customFormat="1" ht="18" hidden="1" thickBot="1" x14ac:dyDescent="0.25">
      <c r="A85" s="311" t="s">
        <v>10</v>
      </c>
      <c r="B85" s="267">
        <f>+B17</f>
        <v>8884494435.4500008</v>
      </c>
      <c r="C85" s="316">
        <f>+E17</f>
        <v>6150052025.3999996</v>
      </c>
      <c r="D85" s="312"/>
      <c r="E85" s="314"/>
      <c r="F85" s="316"/>
      <c r="G85" s="314"/>
      <c r="H85" s="315"/>
      <c r="I85" s="237"/>
      <c r="J85" s="236"/>
      <c r="K85" s="236"/>
      <c r="M85" s="258"/>
    </row>
    <row r="86" spans="1:13" s="310" customFormat="1" ht="18" hidden="1" thickBot="1" x14ac:dyDescent="0.25">
      <c r="A86" s="311" t="s">
        <v>11</v>
      </c>
      <c r="B86" s="267">
        <f>+B18</f>
        <v>1443223736.1800001</v>
      </c>
      <c r="C86" s="316">
        <f>+E18</f>
        <v>392968057.19999999</v>
      </c>
      <c r="D86" s="312"/>
      <c r="E86" s="313"/>
      <c r="F86" s="316"/>
      <c r="G86" s="314"/>
      <c r="H86" s="317"/>
      <c r="I86" s="237"/>
      <c r="J86" s="236"/>
      <c r="K86" s="236"/>
      <c r="M86" s="258"/>
    </row>
    <row r="87" spans="1:13" s="310" customFormat="1" ht="17.25" hidden="1" x14ac:dyDescent="0.2">
      <c r="B87" s="258"/>
      <c r="C87" s="243"/>
      <c r="D87" s="258"/>
      <c r="E87" s="258"/>
      <c r="F87" s="270"/>
      <c r="G87" s="236"/>
      <c r="I87" s="237"/>
      <c r="J87" s="236"/>
      <c r="K87" s="236"/>
      <c r="M87" s="258"/>
    </row>
    <row r="88" spans="1:13" s="310" customFormat="1" ht="17.25" hidden="1" x14ac:dyDescent="0.2">
      <c r="A88" s="567" t="s">
        <v>2</v>
      </c>
      <c r="B88" s="546" t="s">
        <v>14</v>
      </c>
      <c r="C88" s="569" t="s">
        <v>64</v>
      </c>
      <c r="D88" s="546"/>
      <c r="E88" s="281"/>
      <c r="F88" s="318"/>
      <c r="G88" s="236"/>
      <c r="I88" s="237"/>
      <c r="J88" s="236"/>
      <c r="K88" s="236"/>
      <c r="M88" s="258"/>
    </row>
    <row r="89" spans="1:13" s="310" customFormat="1" ht="17.25" hidden="1" x14ac:dyDescent="0.2">
      <c r="A89" s="568"/>
      <c r="B89" s="547"/>
      <c r="C89" s="570"/>
      <c r="D89" s="547"/>
      <c r="E89" s="281"/>
      <c r="F89" s="318"/>
      <c r="G89" s="236"/>
      <c r="I89" s="237"/>
      <c r="J89" s="236"/>
      <c r="K89" s="236"/>
      <c r="M89" s="258"/>
    </row>
    <row r="90" spans="1:13" s="324" customFormat="1" ht="17.25" hidden="1" x14ac:dyDescent="0.2">
      <c r="A90" s="319" t="s">
        <v>9</v>
      </c>
      <c r="B90" s="320">
        <f t="shared" ref="B90:B98" si="11">+B29</f>
        <v>3363395507.7899995</v>
      </c>
      <c r="C90" s="320">
        <f t="shared" ref="C90:C98" si="12">+E29</f>
        <v>3186197791.3199997</v>
      </c>
      <c r="D90" s="321"/>
      <c r="E90" s="320"/>
      <c r="F90" s="322"/>
      <c r="G90" s="323"/>
      <c r="I90" s="325"/>
      <c r="J90" s="323"/>
      <c r="K90" s="323"/>
      <c r="M90" s="326"/>
    </row>
    <row r="91" spans="1:13" s="324" customFormat="1" ht="17.25" hidden="1" x14ac:dyDescent="0.2">
      <c r="A91" s="319" t="s">
        <v>37</v>
      </c>
      <c r="B91" s="320">
        <f t="shared" si="11"/>
        <v>2807293974.3599997</v>
      </c>
      <c r="C91" s="320">
        <f t="shared" si="12"/>
        <v>2635159524.1199999</v>
      </c>
      <c r="D91" s="321"/>
      <c r="E91" s="320"/>
      <c r="F91" s="322"/>
      <c r="G91" s="323"/>
      <c r="I91" s="325"/>
      <c r="J91" s="323"/>
      <c r="K91" s="323"/>
      <c r="M91" s="326"/>
    </row>
    <row r="92" spans="1:13" s="310" customFormat="1" ht="17.25" hidden="1" x14ac:dyDescent="0.2">
      <c r="A92" s="327" t="s">
        <v>39</v>
      </c>
      <c r="B92" s="328">
        <f t="shared" si="11"/>
        <v>24020888.32</v>
      </c>
      <c r="C92" s="328">
        <f t="shared" si="12"/>
        <v>24020888.32</v>
      </c>
      <c r="D92" s="329"/>
      <c r="E92" s="328"/>
      <c r="F92" s="330"/>
      <c r="G92" s="236"/>
      <c r="I92" s="237"/>
      <c r="J92" s="236"/>
      <c r="K92" s="236"/>
      <c r="M92" s="258"/>
    </row>
    <row r="93" spans="1:13" s="310" customFormat="1" ht="17.25" hidden="1" x14ac:dyDescent="0.2">
      <c r="A93" s="327" t="s">
        <v>40</v>
      </c>
      <c r="B93" s="328">
        <f t="shared" si="11"/>
        <v>1772393059.27</v>
      </c>
      <c r="C93" s="328">
        <f t="shared" si="12"/>
        <v>1719430930.48</v>
      </c>
      <c r="D93" s="329"/>
      <c r="E93" s="328"/>
      <c r="F93" s="330"/>
      <c r="G93" s="236"/>
      <c r="I93" s="237"/>
      <c r="J93" s="236"/>
      <c r="K93" s="236"/>
      <c r="M93" s="258"/>
    </row>
    <row r="94" spans="1:13" s="310" customFormat="1" ht="17.25" hidden="1" x14ac:dyDescent="0.2">
      <c r="A94" s="327" t="s">
        <v>41</v>
      </c>
      <c r="B94" s="328">
        <f t="shared" si="11"/>
        <v>843117212.76999998</v>
      </c>
      <c r="C94" s="328">
        <f t="shared" si="12"/>
        <v>728852203.6400001</v>
      </c>
      <c r="D94" s="329"/>
      <c r="E94" s="328"/>
      <c r="F94" s="330"/>
      <c r="G94" s="236"/>
      <c r="I94" s="237"/>
      <c r="J94" s="236"/>
      <c r="K94" s="236"/>
      <c r="M94" s="258"/>
    </row>
    <row r="95" spans="1:13" s="310" customFormat="1" ht="17.25" hidden="1" x14ac:dyDescent="0.2">
      <c r="A95" s="327" t="s">
        <v>42</v>
      </c>
      <c r="B95" s="328">
        <f t="shared" si="11"/>
        <v>167762814</v>
      </c>
      <c r="C95" s="328">
        <f t="shared" si="12"/>
        <v>162855501.68000001</v>
      </c>
      <c r="D95" s="329"/>
      <c r="E95" s="328"/>
      <c r="F95" s="330"/>
      <c r="G95" s="236"/>
      <c r="I95" s="237"/>
      <c r="J95" s="236"/>
      <c r="K95" s="236"/>
      <c r="M95" s="258"/>
    </row>
    <row r="96" spans="1:13" s="324" customFormat="1" ht="17.25" hidden="1" x14ac:dyDescent="0.2">
      <c r="A96" s="331" t="s">
        <v>43</v>
      </c>
      <c r="B96" s="320">
        <f t="shared" si="11"/>
        <v>556101533.42999995</v>
      </c>
      <c r="C96" s="320">
        <f t="shared" si="12"/>
        <v>551038267.20000005</v>
      </c>
      <c r="D96" s="321"/>
      <c r="E96" s="320"/>
      <c r="F96" s="322"/>
      <c r="G96" s="323"/>
      <c r="I96" s="325"/>
      <c r="J96" s="323"/>
      <c r="K96" s="323"/>
      <c r="M96" s="326"/>
    </row>
    <row r="97" spans="1:13" s="310" customFormat="1" ht="17.25" hidden="1" x14ac:dyDescent="0.2">
      <c r="A97" s="332" t="s">
        <v>40</v>
      </c>
      <c r="B97" s="328">
        <f t="shared" si="11"/>
        <v>384191433.42999995</v>
      </c>
      <c r="C97" s="328">
        <f t="shared" si="12"/>
        <v>379138167.19999999</v>
      </c>
      <c r="D97" s="329"/>
      <c r="E97" s="328"/>
      <c r="F97" s="330"/>
      <c r="G97" s="236"/>
      <c r="I97" s="237"/>
      <c r="J97" s="236"/>
      <c r="K97" s="236"/>
      <c r="M97" s="258"/>
    </row>
    <row r="98" spans="1:13" s="310" customFormat="1" ht="17.25" hidden="1" x14ac:dyDescent="0.2">
      <c r="A98" s="332" t="s">
        <v>41</v>
      </c>
      <c r="B98" s="328">
        <f t="shared" si="11"/>
        <v>153325783.75</v>
      </c>
      <c r="C98" s="328">
        <f t="shared" si="12"/>
        <v>153315783.75</v>
      </c>
      <c r="D98" s="329"/>
      <c r="E98" s="328"/>
      <c r="F98" s="330"/>
      <c r="G98" s="236"/>
      <c r="I98" s="237"/>
      <c r="J98" s="236"/>
      <c r="K98" s="236"/>
      <c r="M98" s="258"/>
    </row>
    <row r="99" spans="1:13" s="236" customFormat="1" ht="17.25" hidden="1" x14ac:dyDescent="0.2">
      <c r="B99" s="258"/>
      <c r="C99" s="243"/>
      <c r="D99" s="258"/>
      <c r="E99" s="258"/>
      <c r="F99" s="270"/>
      <c r="I99" s="237"/>
      <c r="M99" s="258"/>
    </row>
    <row r="100" spans="1:13" s="236" customFormat="1" ht="17.25" hidden="1" x14ac:dyDescent="0.2">
      <c r="B100" s="258"/>
      <c r="C100" s="243"/>
      <c r="D100" s="258"/>
      <c r="E100" s="258"/>
      <c r="F100" s="270"/>
      <c r="I100" s="237"/>
      <c r="M100" s="258"/>
    </row>
    <row r="101" spans="1:13" s="236" customFormat="1" ht="17.25" hidden="1" x14ac:dyDescent="0.2">
      <c r="B101" s="258"/>
      <c r="C101" s="243"/>
      <c r="D101" s="258"/>
      <c r="E101" s="258"/>
      <c r="F101" s="270"/>
      <c r="I101" s="237"/>
      <c r="M101" s="258"/>
    </row>
    <row r="102" spans="1:13" s="236" customFormat="1" ht="17.25" hidden="1" x14ac:dyDescent="0.2">
      <c r="A102" s="333" t="s">
        <v>75</v>
      </c>
      <c r="B102" s="258"/>
      <c r="C102" s="243"/>
      <c r="D102" s="258"/>
      <c r="E102" s="258"/>
      <c r="F102" s="270"/>
      <c r="I102" s="237"/>
      <c r="M102" s="258"/>
    </row>
    <row r="103" spans="1:13" s="236" customFormat="1" ht="18" hidden="1" thickBot="1" x14ac:dyDescent="0.25">
      <c r="A103" s="559" t="s">
        <v>2</v>
      </c>
      <c r="B103" s="553" t="s">
        <v>14</v>
      </c>
      <c r="C103" s="334" t="s">
        <v>7</v>
      </c>
      <c r="D103" s="335"/>
      <c r="E103" s="336"/>
      <c r="F103" s="337"/>
      <c r="G103" s="338"/>
      <c r="H103" s="335"/>
      <c r="I103" s="336"/>
      <c r="J103" s="337"/>
      <c r="K103" s="553" t="s">
        <v>15</v>
      </c>
      <c r="L103" s="556" t="s">
        <v>16</v>
      </c>
    </row>
    <row r="104" spans="1:13" s="236" customFormat="1" ht="15" hidden="1" customHeight="1" x14ac:dyDescent="0.2">
      <c r="A104" s="560"/>
      <c r="B104" s="554"/>
      <c r="C104" s="553" t="s">
        <v>76</v>
      </c>
      <c r="D104" s="553"/>
      <c r="E104" s="308"/>
      <c r="F104" s="559"/>
      <c r="G104" s="556"/>
      <c r="H104" s="553"/>
      <c r="I104" s="308" t="s">
        <v>77</v>
      </c>
      <c r="J104" s="559" t="s">
        <v>78</v>
      </c>
      <c r="K104" s="554"/>
      <c r="L104" s="557"/>
    </row>
    <row r="105" spans="1:13" s="236" customFormat="1" ht="17.25" hidden="1" x14ac:dyDescent="0.2">
      <c r="A105" s="560"/>
      <c r="B105" s="554"/>
      <c r="C105" s="554"/>
      <c r="D105" s="554"/>
      <c r="E105" s="308"/>
      <c r="F105" s="560"/>
      <c r="G105" s="557"/>
      <c r="H105" s="554"/>
      <c r="I105" s="308" t="s">
        <v>79</v>
      </c>
      <c r="J105" s="560"/>
      <c r="K105" s="554"/>
      <c r="L105" s="557"/>
    </row>
    <row r="106" spans="1:13" s="236" customFormat="1" ht="18" hidden="1" thickBot="1" x14ac:dyDescent="0.25">
      <c r="A106" s="561"/>
      <c r="B106" s="555"/>
      <c r="C106" s="555"/>
      <c r="D106" s="555"/>
      <c r="E106" s="339"/>
      <c r="F106" s="561"/>
      <c r="G106" s="558"/>
      <c r="H106" s="555"/>
      <c r="I106" s="240" t="s">
        <v>60</v>
      </c>
      <c r="J106" s="561"/>
      <c r="K106" s="555"/>
      <c r="L106" s="558"/>
    </row>
    <row r="107" spans="1:13" s="236" customFormat="1" ht="18" hidden="1" thickBot="1" x14ac:dyDescent="0.25">
      <c r="A107" s="244" t="s">
        <v>9</v>
      </c>
      <c r="B107" s="340">
        <f>+B108+B109</f>
        <v>10327718171.630001</v>
      </c>
      <c r="C107" s="340">
        <f>+C108+C109</f>
        <v>6543020082.5999994</v>
      </c>
      <c r="D107" s="341"/>
      <c r="E107" s="312"/>
      <c r="F107" s="342"/>
      <c r="G107" s="340"/>
      <c r="H107" s="251"/>
      <c r="I107" s="240">
        <v>81.739999999999995</v>
      </c>
      <c r="J107" s="342">
        <f>+H107-I107</f>
        <v>-81.739999999999995</v>
      </c>
      <c r="K107" s="340">
        <f>+K108+K109</f>
        <v>0</v>
      </c>
      <c r="L107" s="340">
        <f>+L108+L109</f>
        <v>384636779.50999999</v>
      </c>
    </row>
    <row r="108" spans="1:13" s="236" customFormat="1" ht="18" hidden="1" thickBot="1" x14ac:dyDescent="0.25">
      <c r="A108" s="244" t="s">
        <v>10</v>
      </c>
      <c r="B108" s="340">
        <f>+B17</f>
        <v>8884494435.4500008</v>
      </c>
      <c r="C108" s="340">
        <f>+E17</f>
        <v>6150052025.3999996</v>
      </c>
      <c r="D108" s="341"/>
      <c r="E108" s="312"/>
      <c r="F108" s="342"/>
      <c r="G108" s="340"/>
      <c r="H108" s="251"/>
      <c r="I108" s="240">
        <v>81.760000000000005</v>
      </c>
      <c r="J108" s="342">
        <f>+H108-I108</f>
        <v>-81.760000000000005</v>
      </c>
      <c r="K108" s="340" t="str">
        <f>+C17</f>
        <v>0</v>
      </c>
      <c r="L108" s="340">
        <f>+D17</f>
        <v>22635555.02</v>
      </c>
    </row>
    <row r="109" spans="1:13" s="236" customFormat="1" ht="18" hidden="1" thickBot="1" x14ac:dyDescent="0.25">
      <c r="A109" s="244" t="s">
        <v>11</v>
      </c>
      <c r="B109" s="340">
        <f>+B18</f>
        <v>1443223736.1800001</v>
      </c>
      <c r="C109" s="340">
        <f>+E18</f>
        <v>392968057.19999999</v>
      </c>
      <c r="D109" s="341"/>
      <c r="E109" s="312"/>
      <c r="F109" s="342"/>
      <c r="G109" s="340"/>
      <c r="H109" s="251"/>
      <c r="I109" s="240">
        <v>81.650000000000006</v>
      </c>
      <c r="J109" s="342">
        <f>+H109-I109</f>
        <v>-81.650000000000006</v>
      </c>
      <c r="K109" s="340" t="str">
        <f>+C18</f>
        <v>0</v>
      </c>
      <c r="L109" s="340">
        <f>+D18</f>
        <v>362001224.49000001</v>
      </c>
    </row>
    <row r="110" spans="1:13" s="236" customFormat="1" ht="17.25" hidden="1" x14ac:dyDescent="0.2">
      <c r="B110" s="258"/>
      <c r="C110" s="258"/>
      <c r="D110" s="270"/>
      <c r="G110" s="237"/>
      <c r="K110" s="243"/>
      <c r="L110" s="258"/>
    </row>
    <row r="111" spans="1:13" s="236" customFormat="1" ht="17.25" hidden="1" x14ac:dyDescent="0.2">
      <c r="A111" s="333" t="s">
        <v>80</v>
      </c>
      <c r="B111" s="258"/>
      <c r="C111" s="258"/>
      <c r="D111" s="270"/>
      <c r="G111" s="237"/>
      <c r="K111" s="243"/>
      <c r="L111" s="258"/>
    </row>
    <row r="112" spans="1:13" s="236" customFormat="1" ht="17.25" hidden="1" x14ac:dyDescent="0.2">
      <c r="A112" s="544" t="s">
        <v>2</v>
      </c>
      <c r="B112" s="546" t="s">
        <v>14</v>
      </c>
      <c r="C112" s="281" t="s">
        <v>7</v>
      </c>
      <c r="D112" s="318"/>
      <c r="E112" s="548"/>
      <c r="F112" s="549"/>
      <c r="G112" s="237"/>
      <c r="K112" s="318" t="s">
        <v>81</v>
      </c>
      <c r="L112" s="546" t="s">
        <v>16</v>
      </c>
    </row>
    <row r="113" spans="1:13" s="236" customFormat="1" ht="17.25" hidden="1" x14ac:dyDescent="0.2">
      <c r="A113" s="545"/>
      <c r="B113" s="547"/>
      <c r="C113" s="281" t="s">
        <v>76</v>
      </c>
      <c r="D113" s="318"/>
      <c r="E113" s="318"/>
      <c r="F113" s="343"/>
      <c r="G113" s="237"/>
      <c r="K113" s="318" t="s">
        <v>82</v>
      </c>
      <c r="L113" s="547"/>
    </row>
    <row r="114" spans="1:13" s="323" customFormat="1" ht="17.25" hidden="1" x14ac:dyDescent="0.2">
      <c r="A114" s="344" t="s">
        <v>9</v>
      </c>
      <c r="B114" s="287">
        <f t="shared" ref="B114:B122" si="13">+B29</f>
        <v>3363395507.7899995</v>
      </c>
      <c r="C114" s="287">
        <f t="shared" ref="C114:C122" si="14">+E29</f>
        <v>3186197791.3199997</v>
      </c>
      <c r="D114" s="345"/>
      <c r="E114" s="320"/>
      <c r="F114" s="346"/>
      <c r="G114" s="325"/>
      <c r="K114" s="287">
        <f t="shared" ref="K114:L122" si="15">+C29</f>
        <v>63748.32</v>
      </c>
      <c r="L114" s="287">
        <f t="shared" si="15"/>
        <v>19055724.869999997</v>
      </c>
    </row>
    <row r="115" spans="1:13" s="323" customFormat="1" ht="17.25" hidden="1" x14ac:dyDescent="0.2">
      <c r="A115" s="344" t="s">
        <v>37</v>
      </c>
      <c r="B115" s="287">
        <f t="shared" si="13"/>
        <v>2807293974.3599997</v>
      </c>
      <c r="C115" s="287">
        <f t="shared" si="14"/>
        <v>2635159524.1199999</v>
      </c>
      <c r="D115" s="345"/>
      <c r="E115" s="320"/>
      <c r="F115" s="346"/>
      <c r="G115" s="325"/>
      <c r="K115" s="287">
        <f t="shared" si="15"/>
        <v>0</v>
      </c>
      <c r="L115" s="287">
        <f t="shared" si="15"/>
        <v>19055724.869999997</v>
      </c>
    </row>
    <row r="116" spans="1:13" s="236" customFormat="1" ht="17.25" hidden="1" x14ac:dyDescent="0.2">
      <c r="A116" s="347" t="s">
        <v>39</v>
      </c>
      <c r="B116" s="287">
        <f t="shared" si="13"/>
        <v>24020888.32</v>
      </c>
      <c r="C116" s="287">
        <f t="shared" si="14"/>
        <v>24020888.32</v>
      </c>
      <c r="D116" s="348"/>
      <c r="E116" s="328"/>
      <c r="F116" s="349"/>
      <c r="G116" s="237"/>
      <c r="K116" s="287">
        <f t="shared" si="15"/>
        <v>0</v>
      </c>
      <c r="L116" s="287">
        <f t="shared" si="15"/>
        <v>0</v>
      </c>
    </row>
    <row r="117" spans="1:13" s="236" customFormat="1" ht="17.25" hidden="1" x14ac:dyDescent="0.2">
      <c r="A117" s="347" t="s">
        <v>40</v>
      </c>
      <c r="B117" s="287">
        <f t="shared" si="13"/>
        <v>1772393059.27</v>
      </c>
      <c r="C117" s="287">
        <f t="shared" si="14"/>
        <v>1719430930.48</v>
      </c>
      <c r="D117" s="348"/>
      <c r="E117" s="328"/>
      <c r="F117" s="349"/>
      <c r="G117" s="237"/>
      <c r="K117" s="287">
        <f t="shared" si="15"/>
        <v>0</v>
      </c>
      <c r="L117" s="287">
        <f t="shared" si="15"/>
        <v>1059233.3999999999</v>
      </c>
    </row>
    <row r="118" spans="1:13" s="236" customFormat="1" ht="17.25" hidden="1" x14ac:dyDescent="0.2">
      <c r="A118" s="347" t="s">
        <v>41</v>
      </c>
      <c r="B118" s="287">
        <f t="shared" si="13"/>
        <v>843117212.76999998</v>
      </c>
      <c r="C118" s="287">
        <f t="shared" si="14"/>
        <v>728852203.6400001</v>
      </c>
      <c r="D118" s="348"/>
      <c r="E118" s="328"/>
      <c r="F118" s="349"/>
      <c r="G118" s="237"/>
      <c r="K118" s="287">
        <f t="shared" si="15"/>
        <v>0</v>
      </c>
      <c r="L118" s="287">
        <f t="shared" si="15"/>
        <v>17996491.469999999</v>
      </c>
    </row>
    <row r="119" spans="1:13" s="236" customFormat="1" ht="17.25" hidden="1" x14ac:dyDescent="0.2">
      <c r="A119" s="347" t="s">
        <v>42</v>
      </c>
      <c r="B119" s="287">
        <f t="shared" si="13"/>
        <v>167762814</v>
      </c>
      <c r="C119" s="287">
        <f t="shared" si="14"/>
        <v>162855501.68000001</v>
      </c>
      <c r="D119" s="348"/>
      <c r="E119" s="328"/>
      <c r="F119" s="349"/>
      <c r="G119" s="237"/>
      <c r="K119" s="287">
        <f t="shared" si="15"/>
        <v>0</v>
      </c>
      <c r="L119" s="287">
        <f t="shared" si="15"/>
        <v>0</v>
      </c>
    </row>
    <row r="120" spans="1:13" s="323" customFormat="1" ht="17.25" hidden="1" x14ac:dyDescent="0.2">
      <c r="A120" s="344" t="s">
        <v>43</v>
      </c>
      <c r="B120" s="287">
        <f t="shared" si="13"/>
        <v>556101533.42999995</v>
      </c>
      <c r="C120" s="287">
        <f t="shared" si="14"/>
        <v>551038267.20000005</v>
      </c>
      <c r="D120" s="345"/>
      <c r="E120" s="320"/>
      <c r="F120" s="346"/>
      <c r="G120" s="325"/>
      <c r="K120" s="287">
        <f t="shared" si="15"/>
        <v>63748.32</v>
      </c>
      <c r="L120" s="287">
        <f t="shared" si="15"/>
        <v>0</v>
      </c>
    </row>
    <row r="121" spans="1:13" s="236" customFormat="1" ht="27" hidden="1" customHeight="1" x14ac:dyDescent="0.2">
      <c r="A121" s="347" t="s">
        <v>40</v>
      </c>
      <c r="B121" s="287">
        <f t="shared" si="13"/>
        <v>384191433.42999995</v>
      </c>
      <c r="C121" s="287">
        <f t="shared" si="14"/>
        <v>379138167.19999999</v>
      </c>
      <c r="D121" s="348"/>
      <c r="E121" s="328"/>
      <c r="F121" s="349"/>
      <c r="G121" s="237"/>
      <c r="K121" s="287">
        <f t="shared" si="15"/>
        <v>53748.32</v>
      </c>
      <c r="L121" s="287">
        <f t="shared" si="15"/>
        <v>0</v>
      </c>
    </row>
    <row r="122" spans="1:13" s="350" customFormat="1" ht="17.25" hidden="1" x14ac:dyDescent="0.2">
      <c r="A122" s="347" t="s">
        <v>41</v>
      </c>
      <c r="B122" s="287">
        <f t="shared" si="13"/>
        <v>153325783.75</v>
      </c>
      <c r="C122" s="287">
        <f t="shared" si="14"/>
        <v>153315783.75</v>
      </c>
      <c r="D122" s="348"/>
      <c r="E122" s="328"/>
      <c r="F122" s="349"/>
      <c r="G122" s="237"/>
      <c r="H122" s="236"/>
      <c r="I122" s="236"/>
      <c r="K122" s="287">
        <f t="shared" si="15"/>
        <v>10000</v>
      </c>
      <c r="L122" s="287">
        <f t="shared" si="15"/>
        <v>0</v>
      </c>
    </row>
    <row r="123" spans="1:13" s="350" customFormat="1" ht="17.25" hidden="1" x14ac:dyDescent="0.2">
      <c r="A123" s="236"/>
      <c r="B123" s="258"/>
      <c r="C123" s="243"/>
      <c r="D123" s="258"/>
      <c r="E123" s="258"/>
      <c r="F123" s="270"/>
      <c r="G123" s="236"/>
      <c r="H123" s="236"/>
      <c r="I123" s="237"/>
      <c r="J123" s="236"/>
      <c r="K123" s="236"/>
      <c r="M123" s="258"/>
    </row>
    <row r="124" spans="1:13" s="350" customFormat="1" ht="17.25" hidden="1" x14ac:dyDescent="0.2">
      <c r="A124" s="350" t="s">
        <v>83</v>
      </c>
      <c r="B124" s="258"/>
      <c r="C124" s="243"/>
      <c r="D124" s="258"/>
      <c r="E124" s="258"/>
      <c r="F124" s="270"/>
      <c r="G124" s="236"/>
      <c r="I124" s="237"/>
      <c r="J124" s="236"/>
      <c r="K124" s="236"/>
      <c r="M124" s="258"/>
    </row>
    <row r="125" spans="1:13" s="350" customFormat="1" ht="18" hidden="1" thickBot="1" x14ac:dyDescent="0.25">
      <c r="A125" s="550" t="s">
        <v>2</v>
      </c>
      <c r="B125" s="553" t="s">
        <v>14</v>
      </c>
      <c r="C125" s="556" t="s">
        <v>16</v>
      </c>
      <c r="D125" s="334"/>
      <c r="E125" s="335"/>
      <c r="F125" s="336"/>
      <c r="G125" s="351"/>
      <c r="H125" s="352"/>
      <c r="I125" s="335"/>
      <c r="J125" s="336"/>
      <c r="K125" s="351"/>
      <c r="M125" s="258"/>
    </row>
    <row r="126" spans="1:13" s="350" customFormat="1" ht="15" hidden="1" customHeight="1" x14ac:dyDescent="0.2">
      <c r="A126" s="551"/>
      <c r="B126" s="554"/>
      <c r="C126" s="557"/>
      <c r="D126" s="553"/>
      <c r="E126" s="553"/>
      <c r="F126" s="308"/>
      <c r="G126" s="556"/>
      <c r="H126" s="550"/>
      <c r="I126" s="553" t="s">
        <v>60</v>
      </c>
      <c r="J126" s="308" t="s">
        <v>77</v>
      </c>
      <c r="K126" s="556" t="s">
        <v>78</v>
      </c>
      <c r="M126" s="258"/>
    </row>
    <row r="127" spans="1:13" s="350" customFormat="1" ht="17.25" hidden="1" x14ac:dyDescent="0.2">
      <c r="A127" s="551"/>
      <c r="B127" s="554"/>
      <c r="C127" s="557"/>
      <c r="D127" s="554"/>
      <c r="E127" s="554"/>
      <c r="F127" s="308"/>
      <c r="G127" s="557"/>
      <c r="H127" s="551"/>
      <c r="I127" s="554"/>
      <c r="J127" s="308" t="s">
        <v>79</v>
      </c>
      <c r="K127" s="557"/>
      <c r="M127" s="258"/>
    </row>
    <row r="128" spans="1:13" s="350" customFormat="1" ht="18" hidden="1" thickBot="1" x14ac:dyDescent="0.25">
      <c r="A128" s="552"/>
      <c r="B128" s="555"/>
      <c r="C128" s="558"/>
      <c r="D128" s="555"/>
      <c r="E128" s="555"/>
      <c r="F128" s="339"/>
      <c r="G128" s="558"/>
      <c r="H128" s="552"/>
      <c r="I128" s="555"/>
      <c r="J128" s="240" t="s">
        <v>60</v>
      </c>
      <c r="K128" s="558"/>
      <c r="M128" s="258"/>
    </row>
    <row r="129" spans="1:13" s="350" customFormat="1" ht="18" hidden="1" thickBot="1" x14ac:dyDescent="0.25">
      <c r="A129" s="353" t="s">
        <v>9</v>
      </c>
      <c r="B129" s="316">
        <f>+B130+B131</f>
        <v>89547000</v>
      </c>
      <c r="C129" s="354">
        <f>+C130+C131</f>
        <v>1159</v>
      </c>
      <c r="D129" s="316"/>
      <c r="E129" s="242"/>
      <c r="F129" s="240"/>
      <c r="G129" s="272"/>
      <c r="H129" s="355"/>
      <c r="I129" s="242">
        <f>+H129*100/B129</f>
        <v>0</v>
      </c>
      <c r="J129" s="240">
        <v>81.739999999999995</v>
      </c>
      <c r="K129" s="272">
        <f>+I129-J129</f>
        <v>-81.739999999999995</v>
      </c>
      <c r="M129" s="258"/>
    </row>
    <row r="130" spans="1:13" s="350" customFormat="1" ht="18" hidden="1" thickBot="1" x14ac:dyDescent="0.25">
      <c r="A130" s="353" t="s">
        <v>10</v>
      </c>
      <c r="B130" s="316">
        <f>B22</f>
        <v>14945000</v>
      </c>
      <c r="C130" s="356">
        <f>D22</f>
        <v>1159</v>
      </c>
      <c r="D130" s="316"/>
      <c r="E130" s="242"/>
      <c r="F130" s="240"/>
      <c r="G130" s="272"/>
      <c r="H130" s="355"/>
      <c r="I130" s="242">
        <f>+H130*100/B130</f>
        <v>0</v>
      </c>
      <c r="J130" s="240">
        <v>81.760000000000005</v>
      </c>
      <c r="K130" s="272">
        <f>+I130-J130</f>
        <v>-81.760000000000005</v>
      </c>
      <c r="M130" s="258"/>
    </row>
    <row r="131" spans="1:13" s="236" customFormat="1" ht="18" hidden="1" thickBot="1" x14ac:dyDescent="0.25">
      <c r="A131" s="353" t="s">
        <v>11</v>
      </c>
      <c r="B131" s="316">
        <f>B23</f>
        <v>74602000</v>
      </c>
      <c r="C131" s="354" t="str">
        <f>D23</f>
        <v>0</v>
      </c>
      <c r="D131" s="316"/>
      <c r="E131" s="242"/>
      <c r="F131" s="240"/>
      <c r="G131" s="272"/>
      <c r="H131" s="355"/>
      <c r="I131" s="242">
        <f>+H131*100/B131</f>
        <v>0</v>
      </c>
      <c r="J131" s="240">
        <v>81.650000000000006</v>
      </c>
      <c r="K131" s="272">
        <f>+I131-J131</f>
        <v>-81.650000000000006</v>
      </c>
      <c r="M131" s="258"/>
    </row>
    <row r="132" spans="1:13" s="236" customFormat="1" ht="17.25" hidden="1" x14ac:dyDescent="0.2">
      <c r="B132" s="258"/>
      <c r="C132" s="243"/>
      <c r="D132" s="258"/>
      <c r="E132" s="258"/>
      <c r="F132" s="270"/>
      <c r="I132" s="237"/>
      <c r="M132" s="258"/>
    </row>
    <row r="133" spans="1:13" s="236" customFormat="1" ht="17.25" hidden="1" x14ac:dyDescent="0.2">
      <c r="B133" s="258"/>
      <c r="C133" s="243"/>
      <c r="D133" s="258"/>
      <c r="E133" s="258"/>
      <c r="F133" s="270"/>
      <c r="I133" s="237"/>
      <c r="M133" s="258"/>
    </row>
    <row r="134" spans="1:13" s="236" customFormat="1" ht="15" hidden="1" customHeight="1" x14ac:dyDescent="0.2">
      <c r="A134" s="540" t="s">
        <v>2</v>
      </c>
      <c r="B134" s="542" t="s">
        <v>14</v>
      </c>
      <c r="C134" s="358" t="s">
        <v>81</v>
      </c>
      <c r="D134" s="542"/>
      <c r="E134" s="542"/>
      <c r="F134" s="538"/>
      <c r="G134" s="538"/>
      <c r="H134" s="357"/>
      <c r="I134" s="237"/>
      <c r="M134" s="258"/>
    </row>
    <row r="135" spans="1:13" s="236" customFormat="1" ht="24" hidden="1" customHeight="1" thickBot="1" x14ac:dyDescent="0.25">
      <c r="A135" s="541"/>
      <c r="B135" s="543"/>
      <c r="C135" s="360" t="s">
        <v>82</v>
      </c>
      <c r="D135" s="543"/>
      <c r="E135" s="543"/>
      <c r="F135" s="539"/>
      <c r="G135" s="539"/>
      <c r="H135" s="359"/>
      <c r="I135" s="237"/>
      <c r="M135" s="258"/>
    </row>
    <row r="136" spans="1:13" s="365" customFormat="1" ht="18.75" hidden="1" thickTop="1" thickBot="1" x14ac:dyDescent="0.25">
      <c r="A136" s="361" t="s">
        <v>85</v>
      </c>
      <c r="B136" s="362"/>
      <c r="C136" s="363"/>
      <c r="D136" s="362"/>
      <c r="E136" s="362"/>
      <c r="F136" s="363"/>
      <c r="G136" s="363"/>
      <c r="H136" s="364"/>
      <c r="I136" s="237"/>
      <c r="J136" s="236"/>
      <c r="K136" s="236"/>
      <c r="M136" s="366"/>
    </row>
    <row r="137" spans="1:13" s="365" customFormat="1" ht="18" hidden="1" thickBot="1" x14ac:dyDescent="0.25">
      <c r="A137" s="367" t="s">
        <v>86</v>
      </c>
      <c r="B137" s="368">
        <f>+B16</f>
        <v>10327718171.630001</v>
      </c>
      <c r="C137" s="369" t="s">
        <v>87</v>
      </c>
      <c r="D137" s="370"/>
      <c r="E137" s="370"/>
      <c r="F137" s="371"/>
      <c r="G137" s="372"/>
      <c r="H137" s="373"/>
      <c r="I137" s="374">
        <v>23665.57979498</v>
      </c>
      <c r="M137" s="366"/>
    </row>
    <row r="138" spans="1:13" s="365" customFormat="1" ht="18" hidden="1" thickBot="1" x14ac:dyDescent="0.25">
      <c r="A138" s="375" t="s">
        <v>88</v>
      </c>
      <c r="B138" s="368">
        <f>+B17</f>
        <v>8884494435.4500008</v>
      </c>
      <c r="C138" s="376" t="s">
        <v>87</v>
      </c>
      <c r="D138" s="370"/>
      <c r="E138" s="370"/>
      <c r="F138" s="377"/>
      <c r="G138" s="372"/>
      <c r="H138" s="373"/>
      <c r="I138" s="374">
        <v>15201.216024739999</v>
      </c>
      <c r="M138" s="366"/>
    </row>
    <row r="139" spans="1:13" s="236" customFormat="1" ht="23.25" hidden="1" customHeight="1" thickBot="1" x14ac:dyDescent="0.25">
      <c r="A139" s="367" t="s">
        <v>89</v>
      </c>
      <c r="B139" s="368">
        <f>+B18</f>
        <v>1443223736.1800001</v>
      </c>
      <c r="C139" s="369" t="s">
        <v>87</v>
      </c>
      <c r="D139" s="370"/>
      <c r="E139" s="370"/>
      <c r="F139" s="371"/>
      <c r="G139" s="372"/>
      <c r="H139" s="373"/>
      <c r="I139" s="374">
        <v>8464.363770240001</v>
      </c>
      <c r="J139" s="365"/>
      <c r="K139" s="365"/>
      <c r="M139" s="258"/>
    </row>
    <row r="140" spans="1:13" s="236" customFormat="1" ht="18" hidden="1" thickBot="1" x14ac:dyDescent="0.25">
      <c r="A140" s="378" t="s">
        <v>90</v>
      </c>
      <c r="B140" s="379"/>
      <c r="C140" s="380"/>
      <c r="D140" s="379"/>
      <c r="E140" s="379"/>
      <c r="F140" s="380"/>
      <c r="G140" s="380"/>
      <c r="H140" s="381"/>
      <c r="I140" s="237"/>
      <c r="M140" s="258"/>
    </row>
    <row r="141" spans="1:13" s="236" customFormat="1" ht="23.25" hidden="1" customHeight="1" thickBot="1" x14ac:dyDescent="0.25">
      <c r="A141" s="382" t="s">
        <v>91</v>
      </c>
      <c r="B141" s="370">
        <f>+B41</f>
        <v>1811783263.2</v>
      </c>
      <c r="C141" s="383" t="s">
        <v>92</v>
      </c>
      <c r="D141" s="370"/>
      <c r="E141" s="370"/>
      <c r="F141" s="384"/>
      <c r="G141" s="370"/>
      <c r="H141" s="385"/>
      <c r="I141" s="237"/>
      <c r="M141" s="258"/>
    </row>
    <row r="142" spans="1:13" s="323" customFormat="1" ht="18" hidden="1" thickBot="1" x14ac:dyDescent="0.25">
      <c r="A142" s="386" t="s">
        <v>93</v>
      </c>
      <c r="B142" s="387"/>
      <c r="C142" s="388"/>
      <c r="D142" s="387"/>
      <c r="E142" s="387"/>
      <c r="F142" s="388"/>
      <c r="G142" s="388"/>
      <c r="H142" s="389"/>
      <c r="I142" s="237"/>
      <c r="J142" s="236"/>
      <c r="K142" s="236"/>
      <c r="M142" s="326"/>
    </row>
    <row r="143" spans="1:13" s="323" customFormat="1" ht="27.75" hidden="1" customHeight="1" thickBot="1" x14ac:dyDescent="0.25">
      <c r="A143" s="390" t="s">
        <v>86</v>
      </c>
      <c r="B143" s="391">
        <f>+B144+B145</f>
        <v>3363395507.7899995</v>
      </c>
      <c r="C143" s="391">
        <f>+C144+C145</f>
        <v>63748.32</v>
      </c>
      <c r="D143" s="391"/>
      <c r="E143" s="391"/>
      <c r="F143" s="392"/>
      <c r="G143" s="391"/>
      <c r="H143" s="393"/>
      <c r="I143" s="325"/>
      <c r="M143" s="326"/>
    </row>
    <row r="144" spans="1:13" s="323" customFormat="1" ht="18" hidden="1" thickBot="1" x14ac:dyDescent="0.25">
      <c r="A144" s="394" t="s">
        <v>94</v>
      </c>
      <c r="B144" s="391">
        <f>+B30</f>
        <v>2807293974.3599997</v>
      </c>
      <c r="C144" s="391">
        <f>+C30</f>
        <v>0</v>
      </c>
      <c r="D144" s="391"/>
      <c r="E144" s="391"/>
      <c r="F144" s="392"/>
      <c r="G144" s="391"/>
      <c r="H144" s="395"/>
      <c r="I144" s="325"/>
      <c r="M144" s="326"/>
    </row>
    <row r="145" spans="1:13" s="236" customFormat="1" ht="18" hidden="1" thickBot="1" x14ac:dyDescent="0.25">
      <c r="A145" s="390" t="s">
        <v>95</v>
      </c>
      <c r="B145" s="396">
        <f>+B35</f>
        <v>556101533.42999995</v>
      </c>
      <c r="C145" s="396">
        <f>+C35</f>
        <v>63748.32</v>
      </c>
      <c r="D145" s="396"/>
      <c r="E145" s="396"/>
      <c r="F145" s="392"/>
      <c r="G145" s="391"/>
      <c r="H145" s="393"/>
      <c r="I145" s="325"/>
      <c r="J145" s="323"/>
      <c r="K145" s="323"/>
      <c r="M145" s="258"/>
    </row>
    <row r="146" spans="1:13" s="236" customFormat="1" ht="17.25" hidden="1" x14ac:dyDescent="0.2">
      <c r="B146" s="258"/>
      <c r="C146" s="243"/>
      <c r="D146" s="258"/>
      <c r="E146" s="258"/>
      <c r="F146" s="270"/>
      <c r="I146" s="237"/>
      <c r="M146" s="258"/>
    </row>
    <row r="147" spans="1:13" hidden="1" x14ac:dyDescent="0.2"/>
    <row r="148" spans="1:13" hidden="1" x14ac:dyDescent="0.2"/>
    <row r="149" spans="1:13" hidden="1" x14ac:dyDescent="0.2"/>
    <row r="150" spans="1:13" x14ac:dyDescent="0.2">
      <c r="E150" s="221"/>
    </row>
  </sheetData>
  <mergeCells count="54">
    <mergeCell ref="G134:G135"/>
    <mergeCell ref="A134:A135"/>
    <mergeCell ref="B134:B135"/>
    <mergeCell ref="D134:D135"/>
    <mergeCell ref="E134:E135"/>
    <mergeCell ref="F134:F135"/>
    <mergeCell ref="A112:A113"/>
    <mergeCell ref="B112:B113"/>
    <mergeCell ref="E112:F112"/>
    <mergeCell ref="L112:L113"/>
    <mergeCell ref="A125:A128"/>
    <mergeCell ref="B125:B128"/>
    <mergeCell ref="C125:C128"/>
    <mergeCell ref="D126:D128"/>
    <mergeCell ref="E126:E128"/>
    <mergeCell ref="G126:G128"/>
    <mergeCell ref="H126:H128"/>
    <mergeCell ref="I126:I128"/>
    <mergeCell ref="K126:K128"/>
    <mergeCell ref="D88:D89"/>
    <mergeCell ref="K103:K106"/>
    <mergeCell ref="L103:L106"/>
    <mergeCell ref="C104:C106"/>
    <mergeCell ref="D104:D106"/>
    <mergeCell ref="F104:F106"/>
    <mergeCell ref="G104:G106"/>
    <mergeCell ref="H104:H106"/>
    <mergeCell ref="J104:J106"/>
    <mergeCell ref="M7:O7"/>
    <mergeCell ref="A13:L13"/>
    <mergeCell ref="M13:O13"/>
    <mergeCell ref="A42:O42"/>
    <mergeCell ref="A103:A106"/>
    <mergeCell ref="B103:B106"/>
    <mergeCell ref="A53:A54"/>
    <mergeCell ref="B53:B54"/>
    <mergeCell ref="C53:C54"/>
    <mergeCell ref="A62:A63"/>
    <mergeCell ref="B62:B63"/>
    <mergeCell ref="C62:C63"/>
    <mergeCell ref="D71:E71"/>
    <mergeCell ref="A88:A89"/>
    <mergeCell ref="B88:B89"/>
    <mergeCell ref="C88:C89"/>
    <mergeCell ref="A46:A47"/>
    <mergeCell ref="B46:B47"/>
    <mergeCell ref="E46:E47"/>
    <mergeCell ref="A1:I1"/>
    <mergeCell ref="A2:A3"/>
    <mergeCell ref="B2:C2"/>
    <mergeCell ref="D2:E2"/>
    <mergeCell ref="F2:G2"/>
    <mergeCell ref="H2:I2"/>
    <mergeCell ref="A7:L7"/>
  </mergeCells>
  <pageMargins left="0.23622047244094491" right="0.23622047244094491" top="0.55118110236220474" bottom="0.35433070866141736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150"/>
  <sheetViews>
    <sheetView topLeftCell="A7" zoomScale="85" zoomScaleNormal="85" workbookViewId="0">
      <selection activeCell="M7" sqref="M7:O7"/>
    </sheetView>
  </sheetViews>
  <sheetFormatPr defaultColWidth="9" defaultRowHeight="14.25" x14ac:dyDescent="0.2"/>
  <cols>
    <col min="1" max="1" width="17.875" style="2" customWidth="1"/>
    <col min="2" max="2" width="14" style="3" customWidth="1"/>
    <col min="3" max="3" width="11.375" style="221" customWidth="1"/>
    <col min="4" max="4" width="14" style="3" customWidth="1"/>
    <col min="5" max="5" width="14.5" style="3" customWidth="1"/>
    <col min="6" max="6" width="12" style="222" customWidth="1"/>
    <col min="7" max="7" width="11.75" style="2" customWidth="1"/>
    <col min="8" max="8" width="11.125" style="2" customWidth="1"/>
    <col min="9" max="9" width="15.125" style="162" customWidth="1"/>
    <col min="10" max="10" width="10.375" style="2" bestFit="1" customWidth="1"/>
    <col min="11" max="11" width="8.5" style="2" customWidth="1"/>
    <col min="12" max="12" width="9.5" style="2" customWidth="1"/>
    <col min="13" max="13" width="12.875" style="3" customWidth="1"/>
    <col min="14" max="14" width="8.375" style="2" customWidth="1"/>
    <col min="15" max="15" width="6.625" style="2" customWidth="1"/>
    <col min="16" max="16" width="7" style="2" bestFit="1" customWidth="1"/>
    <col min="17" max="17" width="20.5" style="2" bestFit="1" customWidth="1"/>
    <col min="18" max="18" width="7.25" style="2" bestFit="1" customWidth="1"/>
    <col min="19" max="19" width="19.375" style="2" bestFit="1" customWidth="1"/>
    <col min="20" max="20" width="15" style="2" bestFit="1" customWidth="1"/>
    <col min="21" max="21" width="13.75" style="2" bestFit="1" customWidth="1"/>
    <col min="22" max="22" width="15" style="2" bestFit="1" customWidth="1"/>
    <col min="23" max="23" width="13.75" style="2" bestFit="1" customWidth="1"/>
    <col min="24" max="25" width="15" style="2" bestFit="1" customWidth="1"/>
    <col min="26" max="16384" width="9" style="2"/>
  </cols>
  <sheetData>
    <row r="1" spans="1:20" ht="20.25" hidden="1" customHeight="1" x14ac:dyDescent="0.2">
      <c r="A1" s="563" t="s">
        <v>106</v>
      </c>
      <c r="B1" s="563"/>
      <c r="C1" s="563"/>
      <c r="D1" s="563"/>
      <c r="E1" s="563"/>
      <c r="F1" s="563"/>
      <c r="G1" s="563"/>
      <c r="H1" s="563"/>
      <c r="I1" s="563"/>
      <c r="J1" s="1"/>
      <c r="Q1" s="2" t="s">
        <v>1</v>
      </c>
    </row>
    <row r="2" spans="1:20" ht="20.25" hidden="1" customHeight="1" x14ac:dyDescent="0.2">
      <c r="A2" s="577" t="s">
        <v>2</v>
      </c>
      <c r="B2" s="579" t="s">
        <v>3</v>
      </c>
      <c r="C2" s="580"/>
      <c r="D2" s="579" t="s">
        <v>4</v>
      </c>
      <c r="E2" s="580"/>
      <c r="F2" s="579" t="s">
        <v>5</v>
      </c>
      <c r="G2" s="580"/>
      <c r="H2" s="581" t="s">
        <v>6</v>
      </c>
      <c r="I2" s="582"/>
      <c r="J2" s="1"/>
    </row>
    <row r="3" spans="1:20" s="1" customFormat="1" ht="18" hidden="1" customHeight="1" x14ac:dyDescent="0.2">
      <c r="A3" s="578"/>
      <c r="B3" s="444" t="s">
        <v>7</v>
      </c>
      <c r="C3" s="445" t="s">
        <v>8</v>
      </c>
      <c r="D3" s="444" t="s">
        <v>7</v>
      </c>
      <c r="E3" s="444" t="s">
        <v>8</v>
      </c>
      <c r="F3" s="445" t="s">
        <v>7</v>
      </c>
      <c r="G3" s="446" t="s">
        <v>8</v>
      </c>
      <c r="H3" s="447" t="s">
        <v>7</v>
      </c>
      <c r="I3" s="448" t="s">
        <v>8</v>
      </c>
      <c r="M3" s="10"/>
    </row>
    <row r="4" spans="1:20" ht="18" hidden="1" customHeight="1" x14ac:dyDescent="0.2">
      <c r="A4" s="449" t="s">
        <v>9</v>
      </c>
      <c r="B4" s="450">
        <v>32</v>
      </c>
      <c r="C4" s="450">
        <v>34.08</v>
      </c>
      <c r="D4" s="450">
        <f>20+32</f>
        <v>52</v>
      </c>
      <c r="E4" s="450">
        <f>+C4+22.16</f>
        <v>56.239999999999995</v>
      </c>
      <c r="F4" s="450">
        <f>23+D4</f>
        <v>75</v>
      </c>
      <c r="G4" s="450">
        <f>+E4+25.5</f>
        <v>81.739999999999995</v>
      </c>
      <c r="H4" s="451">
        <f>18+F4</f>
        <v>93</v>
      </c>
      <c r="I4" s="452">
        <f>+G4+18.26</f>
        <v>100</v>
      </c>
    </row>
    <row r="5" spans="1:20" ht="18" hidden="1" customHeight="1" x14ac:dyDescent="0.2">
      <c r="A5" s="453" t="s">
        <v>10</v>
      </c>
      <c r="B5" s="454">
        <v>35</v>
      </c>
      <c r="C5" s="454">
        <v>35.33</v>
      </c>
      <c r="D5" s="454">
        <f>20+35</f>
        <v>55</v>
      </c>
      <c r="E5" s="454">
        <f>20.45+C5</f>
        <v>55.78</v>
      </c>
      <c r="F5" s="454">
        <f>25+D5</f>
        <v>80</v>
      </c>
      <c r="G5" s="454">
        <f>25.98+E5</f>
        <v>81.760000000000005</v>
      </c>
      <c r="H5" s="455">
        <f>18+F5</f>
        <v>98</v>
      </c>
      <c r="I5" s="456">
        <f>18.24+G5</f>
        <v>100</v>
      </c>
    </row>
    <row r="6" spans="1:20" ht="18" hidden="1" customHeight="1" x14ac:dyDescent="0.2">
      <c r="A6" s="457" t="s">
        <v>11</v>
      </c>
      <c r="B6" s="458">
        <v>19</v>
      </c>
      <c r="C6" s="458">
        <v>28.96</v>
      </c>
      <c r="D6" s="458">
        <f>20+19</f>
        <v>39</v>
      </c>
      <c r="E6" s="458">
        <f>29.19+C6</f>
        <v>58.150000000000006</v>
      </c>
      <c r="F6" s="458">
        <f>+D6+18</f>
        <v>57</v>
      </c>
      <c r="G6" s="458">
        <f>23.5+E6</f>
        <v>81.650000000000006</v>
      </c>
      <c r="H6" s="459">
        <f>18+F6</f>
        <v>75</v>
      </c>
      <c r="I6" s="460">
        <f>18.35+G6</f>
        <v>100</v>
      </c>
    </row>
    <row r="7" spans="1:20" ht="20.25" customHeight="1" x14ac:dyDescent="0.2">
      <c r="A7" s="563" t="s">
        <v>121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2" t="s">
        <v>130</v>
      </c>
      <c r="N7" s="562"/>
      <c r="O7" s="562"/>
    </row>
    <row r="8" spans="1:20" s="34" customFormat="1" ht="39.75" customHeight="1" x14ac:dyDescent="0.2">
      <c r="A8" s="23" t="s">
        <v>2</v>
      </c>
      <c r="B8" s="461" t="s">
        <v>14</v>
      </c>
      <c r="C8" s="25" t="s">
        <v>15</v>
      </c>
      <c r="D8" s="477" t="s">
        <v>120</v>
      </c>
      <c r="E8" s="461" t="s">
        <v>7</v>
      </c>
      <c r="F8" s="28" t="s">
        <v>17</v>
      </c>
      <c r="G8" s="433" t="s">
        <v>18</v>
      </c>
      <c r="H8" s="443" t="s">
        <v>19</v>
      </c>
      <c r="I8" s="461" t="s">
        <v>20</v>
      </c>
      <c r="J8" s="28" t="s">
        <v>21</v>
      </c>
      <c r="K8" s="433" t="s">
        <v>18</v>
      </c>
      <c r="L8" s="462" t="s">
        <v>22</v>
      </c>
      <c r="M8" s="463" t="s">
        <v>23</v>
      </c>
      <c r="N8" s="33" t="s">
        <v>24</v>
      </c>
      <c r="O8" s="33" t="s">
        <v>25</v>
      </c>
      <c r="Q8" s="35"/>
    </row>
    <row r="9" spans="1:20" ht="20.25" customHeight="1" x14ac:dyDescent="0.2">
      <c r="A9" s="486" t="s">
        <v>123</v>
      </c>
      <c r="B9" s="487"/>
      <c r="C9" s="488"/>
      <c r="D9" s="489"/>
      <c r="E9" s="487"/>
      <c r="F9" s="488"/>
      <c r="G9" s="490"/>
      <c r="H9" s="491"/>
      <c r="I9" s="487"/>
      <c r="J9" s="488"/>
      <c r="K9" s="490"/>
      <c r="L9" s="490"/>
      <c r="M9" s="492"/>
      <c r="N9" s="488"/>
      <c r="O9" s="488"/>
    </row>
    <row r="10" spans="1:20" s="59" customFormat="1" ht="20.25" customHeight="1" x14ac:dyDescent="0.2">
      <c r="A10" s="473" t="s">
        <v>9</v>
      </c>
      <c r="B10" s="475">
        <f>+B11+B12</f>
        <v>177244.75460532002</v>
      </c>
      <c r="C10" s="464"/>
      <c r="D10" s="478">
        <f>+D11+D12</f>
        <v>5479.9164803800004</v>
      </c>
      <c r="E10" s="475">
        <f>+E11+E12</f>
        <v>88246.82750544</v>
      </c>
      <c r="F10" s="465">
        <f>+E10*100/B10</f>
        <v>49.788117962612624</v>
      </c>
      <c r="G10" s="466">
        <v>93</v>
      </c>
      <c r="H10" s="480">
        <f>+F10-G10</f>
        <v>-43.211882037387376</v>
      </c>
      <c r="I10" s="482">
        <f>+I11+I12</f>
        <v>93726.743985819994</v>
      </c>
      <c r="J10" s="465">
        <f>+I10*100/B10</f>
        <v>52.879840757220798</v>
      </c>
      <c r="K10" s="466">
        <v>100</v>
      </c>
      <c r="L10" s="466">
        <f>+J10-K10</f>
        <v>-47.120159242779202</v>
      </c>
      <c r="M10" s="467">
        <f>+B10-I10</f>
        <v>83518.010619500026</v>
      </c>
      <c r="N10" s="468"/>
      <c r="O10" s="468"/>
      <c r="P10" s="56"/>
      <c r="Q10" s="57"/>
      <c r="R10" s="58"/>
      <c r="S10" s="58"/>
      <c r="T10" s="58"/>
    </row>
    <row r="11" spans="1:20" ht="20.25" customHeight="1" x14ac:dyDescent="0.55000000000000004">
      <c r="A11" s="474" t="s">
        <v>10</v>
      </c>
      <c r="B11" s="476">
        <v>152692.45698320001</v>
      </c>
      <c r="C11" s="469"/>
      <c r="D11" s="479">
        <v>811.73118058</v>
      </c>
      <c r="E11" s="499">
        <v>83733.013990699998</v>
      </c>
      <c r="F11" s="470">
        <f>+E11*100/B11</f>
        <v>54.837688544046884</v>
      </c>
      <c r="G11" s="471">
        <v>98</v>
      </c>
      <c r="H11" s="481">
        <f>+F11-G11</f>
        <v>-43.162311455953116</v>
      </c>
      <c r="I11" s="500">
        <v>84544.745171279996</v>
      </c>
      <c r="J11" s="470">
        <f>+I11*100/B11</f>
        <v>55.369300384354965</v>
      </c>
      <c r="K11" s="471">
        <v>100</v>
      </c>
      <c r="L11" s="471">
        <f>+J11-K11</f>
        <v>-44.630699615645035</v>
      </c>
      <c r="M11" s="472">
        <f>+B11-I11</f>
        <v>68147.711811920017</v>
      </c>
      <c r="N11" s="468"/>
      <c r="O11" s="468"/>
      <c r="P11" s="68"/>
      <c r="Q11" s="35"/>
    </row>
    <row r="12" spans="1:20" ht="20.25" customHeight="1" x14ac:dyDescent="0.55000000000000004">
      <c r="A12" s="474" t="s">
        <v>11</v>
      </c>
      <c r="B12" s="476">
        <v>24552.297622120001</v>
      </c>
      <c r="C12" s="469"/>
      <c r="D12" s="499">
        <v>4668.1852998000004</v>
      </c>
      <c r="E12" s="499">
        <v>4513.8135147399998</v>
      </c>
      <c r="F12" s="470">
        <f>+E12*100/B12</f>
        <v>18.384485167992391</v>
      </c>
      <c r="G12" s="471">
        <v>75</v>
      </c>
      <c r="H12" s="481">
        <f>+F12-G12</f>
        <v>-56.615514832007605</v>
      </c>
      <c r="I12" s="500">
        <f>+E12+D12</f>
        <v>9181.9988145400002</v>
      </c>
      <c r="J12" s="470">
        <f t="shared" ref="J12" si="0">+I12*100/B12</f>
        <v>37.397717133681311</v>
      </c>
      <c r="K12" s="471">
        <v>100</v>
      </c>
      <c r="L12" s="471">
        <f>+J12-K12</f>
        <v>-62.602282866318689</v>
      </c>
      <c r="M12" s="472">
        <f>+B12-I12</f>
        <v>15370.29880758</v>
      </c>
      <c r="N12" s="468"/>
      <c r="O12" s="468"/>
      <c r="P12" s="68"/>
      <c r="Q12" s="35"/>
    </row>
    <row r="13" spans="1:20" ht="20.25" customHeight="1" x14ac:dyDescent="0.2">
      <c r="A13" s="563" t="s">
        <v>122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2" t="s">
        <v>130</v>
      </c>
      <c r="N13" s="562"/>
      <c r="O13" s="562"/>
    </row>
    <row r="14" spans="1:20" s="34" customFormat="1" ht="39" customHeight="1" x14ac:dyDescent="0.2">
      <c r="A14" s="23" t="s">
        <v>2</v>
      </c>
      <c r="B14" s="24" t="s">
        <v>14</v>
      </c>
      <c r="C14" s="25" t="s">
        <v>15</v>
      </c>
      <c r="D14" s="26" t="s">
        <v>16</v>
      </c>
      <c r="E14" s="27" t="s">
        <v>7</v>
      </c>
      <c r="F14" s="28" t="s">
        <v>17</v>
      </c>
      <c r="G14" s="433" t="s">
        <v>18</v>
      </c>
      <c r="H14" s="436" t="e">
        <f>+F14-G14</f>
        <v>#VALUE!</v>
      </c>
      <c r="I14" s="24" t="s">
        <v>20</v>
      </c>
      <c r="J14" s="28" t="s">
        <v>21</v>
      </c>
      <c r="K14" s="433" t="s">
        <v>18</v>
      </c>
      <c r="L14" s="439" t="s">
        <v>22</v>
      </c>
      <c r="M14" s="31" t="s">
        <v>23</v>
      </c>
      <c r="N14" s="32" t="s">
        <v>24</v>
      </c>
      <c r="O14" s="33" t="s">
        <v>25</v>
      </c>
      <c r="Q14" s="35" t="s">
        <v>28</v>
      </c>
    </row>
    <row r="15" spans="1:20" ht="20.25" customHeight="1" x14ac:dyDescent="0.2">
      <c r="A15" s="69" t="s">
        <v>124</v>
      </c>
      <c r="B15" s="70"/>
      <c r="C15" s="71"/>
      <c r="D15" s="72"/>
      <c r="E15" s="73"/>
      <c r="F15" s="71"/>
      <c r="G15" s="434"/>
      <c r="H15" s="434"/>
      <c r="I15" s="70"/>
      <c r="J15" s="71"/>
      <c r="K15" s="434"/>
      <c r="L15" s="440"/>
      <c r="M15" s="73"/>
      <c r="N15" s="75"/>
      <c r="O15" s="76"/>
    </row>
    <row r="16" spans="1:20" s="59" customFormat="1" ht="20.25" customHeight="1" x14ac:dyDescent="0.2">
      <c r="A16" s="45" t="s">
        <v>9</v>
      </c>
      <c r="B16" s="77">
        <f>+B17+B18</f>
        <v>10700527358.34</v>
      </c>
      <c r="C16" s="78">
        <f>+C17+C18</f>
        <v>0</v>
      </c>
      <c r="D16" s="79">
        <f>+D17+D18</f>
        <v>392013410.15999997</v>
      </c>
      <c r="E16" s="80">
        <f>+E17+E18</f>
        <v>6739491000.8400002</v>
      </c>
      <c r="F16" s="50">
        <f>+E16*100/B16</f>
        <v>62.982793045122534</v>
      </c>
      <c r="G16" s="435">
        <v>93</v>
      </c>
      <c r="H16" s="436">
        <f>+F16-G16</f>
        <v>-30.017206954877466</v>
      </c>
      <c r="I16" s="82">
        <f>+C16+D16+E16</f>
        <v>7131504411</v>
      </c>
      <c r="J16" s="50">
        <f>+I16*100/B16</f>
        <v>66.646289217154319</v>
      </c>
      <c r="K16" s="435">
        <v>100</v>
      </c>
      <c r="L16" s="441">
        <f>+J16-K16</f>
        <v>-33.353710782845681</v>
      </c>
      <c r="M16" s="83">
        <f>+B16-I16</f>
        <v>3569022947.3400002</v>
      </c>
      <c r="N16" s="55">
        <v>3</v>
      </c>
      <c r="O16" s="55">
        <v>3</v>
      </c>
      <c r="P16" s="56"/>
      <c r="Q16" s="84" t="s">
        <v>30</v>
      </c>
      <c r="R16" s="85"/>
      <c r="S16" s="86">
        <f>+E16+C16+D16</f>
        <v>7131504411</v>
      </c>
    </row>
    <row r="17" spans="1:26" ht="25.5" x14ac:dyDescent="0.2">
      <c r="A17" s="60" t="s">
        <v>10</v>
      </c>
      <c r="B17" s="87">
        <v>9196229177.4200001</v>
      </c>
      <c r="C17" s="88" t="s">
        <v>34</v>
      </c>
      <c r="D17" s="89">
        <v>31060223.699999999</v>
      </c>
      <c r="E17" s="90">
        <v>6301995748.8500004</v>
      </c>
      <c r="F17" s="64">
        <f>+E17*100/B17</f>
        <v>68.528041518621919</v>
      </c>
      <c r="G17" s="437">
        <v>98</v>
      </c>
      <c r="H17" s="438">
        <f>+F17-G17</f>
        <v>-29.471958481378081</v>
      </c>
      <c r="I17" s="92">
        <v>6333055972.5499992</v>
      </c>
      <c r="J17" s="64">
        <f>+I17*100/B17</f>
        <v>68.865791079890599</v>
      </c>
      <c r="K17" s="437">
        <v>100</v>
      </c>
      <c r="L17" s="442">
        <f t="shared" ref="L17:L18" si="1">+J17-K17</f>
        <v>-31.134208920109401</v>
      </c>
      <c r="M17" s="93">
        <f>+B17-I17</f>
        <v>2863173204.8700008</v>
      </c>
      <c r="N17" s="55"/>
      <c r="O17" s="55"/>
      <c r="P17" s="68"/>
      <c r="Q17" s="35" t="s">
        <v>31</v>
      </c>
    </row>
    <row r="18" spans="1:26" ht="17.25" customHeight="1" x14ac:dyDescent="0.2">
      <c r="A18" s="60" t="s">
        <v>11</v>
      </c>
      <c r="B18" s="87">
        <v>1504298180.9200001</v>
      </c>
      <c r="C18" s="88" t="s">
        <v>34</v>
      </c>
      <c r="D18" s="89">
        <v>360953186.45999998</v>
      </c>
      <c r="E18" s="90">
        <v>437495251.99000001</v>
      </c>
      <c r="F18" s="64">
        <f>+E18*100/B18</f>
        <v>29.083014095146765</v>
      </c>
      <c r="G18" s="437">
        <v>75</v>
      </c>
      <c r="H18" s="438">
        <f t="shared" ref="H18" si="2">+F18-G18</f>
        <v>-45.916985904853235</v>
      </c>
      <c r="I18" s="92">
        <v>798448438.45000005</v>
      </c>
      <c r="J18" s="64">
        <f t="shared" ref="J18" si="3">+I18*100/B18</f>
        <v>53.077803894018153</v>
      </c>
      <c r="K18" s="437">
        <v>100</v>
      </c>
      <c r="L18" s="442">
        <f t="shared" si="1"/>
        <v>-46.922196105981847</v>
      </c>
      <c r="M18" s="93">
        <f>+B18-I18</f>
        <v>705849742.47000003</v>
      </c>
      <c r="N18" s="55">
        <v>7</v>
      </c>
      <c r="O18" s="55">
        <v>12</v>
      </c>
      <c r="P18" s="68"/>
      <c r="Q18" s="35"/>
    </row>
    <row r="19" spans="1:26" s="1" customFormat="1" ht="21" hidden="1" customHeight="1" x14ac:dyDescent="0.2">
      <c r="A19" s="94" t="s">
        <v>32</v>
      </c>
      <c r="B19" s="95"/>
      <c r="C19" s="96"/>
      <c r="D19" s="97"/>
      <c r="E19" s="98"/>
      <c r="F19" s="99"/>
      <c r="G19" s="100"/>
      <c r="H19" s="100"/>
      <c r="I19" s="101"/>
      <c r="J19" s="102"/>
      <c r="K19" s="103"/>
      <c r="L19" s="104"/>
      <c r="M19" s="105"/>
      <c r="Q19" s="35"/>
    </row>
    <row r="20" spans="1:26" s="120" customFormat="1" ht="21" hidden="1" customHeight="1" x14ac:dyDescent="0.2">
      <c r="A20" s="106" t="s">
        <v>33</v>
      </c>
      <c r="B20" s="107"/>
      <c r="C20" s="108"/>
      <c r="D20" s="109"/>
      <c r="E20" s="110"/>
      <c r="F20" s="111"/>
      <c r="G20" s="112"/>
      <c r="H20" s="113"/>
      <c r="I20" s="114"/>
      <c r="J20" s="115"/>
      <c r="K20" s="116"/>
      <c r="L20" s="117"/>
      <c r="M20" s="118"/>
      <c r="N20" s="119"/>
      <c r="O20" s="119"/>
      <c r="Q20" s="35"/>
    </row>
    <row r="21" spans="1:26" s="133" customFormat="1" ht="21" hidden="1" customHeight="1" x14ac:dyDescent="0.2">
      <c r="A21" s="121" t="s">
        <v>9</v>
      </c>
      <c r="B21" s="122">
        <f>+B22+B23</f>
        <v>89547000</v>
      </c>
      <c r="C21" s="123"/>
      <c r="D21" s="124">
        <f>+D22+D23</f>
        <v>1159</v>
      </c>
      <c r="E21" s="125">
        <f>+E22+E23</f>
        <v>809456</v>
      </c>
      <c r="F21" s="126">
        <f>+E21*100/B21</f>
        <v>0.90394541414006058</v>
      </c>
      <c r="G21" s="127">
        <v>52</v>
      </c>
      <c r="H21" s="128">
        <f>+F21-G21</f>
        <v>-51.096054585859939</v>
      </c>
      <c r="I21" s="129">
        <f>+D21+E21</f>
        <v>810615</v>
      </c>
      <c r="J21" s="126">
        <f>+I21*100/B21</f>
        <v>0.90523970652283159</v>
      </c>
      <c r="K21" s="127">
        <v>56.239999999999995</v>
      </c>
      <c r="L21" s="130">
        <f>+J21-K21</f>
        <v>-55.33476029347716</v>
      </c>
      <c r="M21" s="131">
        <f>+B21-I21</f>
        <v>88736385</v>
      </c>
      <c r="N21" s="132"/>
      <c r="O21" s="132"/>
      <c r="Q21" s="35"/>
    </row>
    <row r="22" spans="1:26" s="120" customFormat="1" ht="21" hidden="1" customHeight="1" x14ac:dyDescent="0.2">
      <c r="A22" s="134" t="s">
        <v>10</v>
      </c>
      <c r="B22" s="135">
        <v>14945000</v>
      </c>
      <c r="C22" s="136"/>
      <c r="D22" s="137">
        <v>1159</v>
      </c>
      <c r="E22" s="138">
        <v>809456</v>
      </c>
      <c r="F22" s="111">
        <f>+E22*100/B22</f>
        <v>5.4162328537972568</v>
      </c>
      <c r="G22" s="139">
        <v>55</v>
      </c>
      <c r="H22" s="140">
        <f>+F22-G22</f>
        <v>-49.583767146202746</v>
      </c>
      <c r="I22" s="141">
        <f t="shared" ref="I22:I27" si="4">+D22+E22</f>
        <v>810615</v>
      </c>
      <c r="J22" s="111">
        <f t="shared" ref="J22:J27" si="5">+I22*100/B22</f>
        <v>5.423987955838073</v>
      </c>
      <c r="K22" s="139">
        <v>55.78</v>
      </c>
      <c r="L22" s="142">
        <f>+J22-K22</f>
        <v>-50.356012044161929</v>
      </c>
      <c r="M22" s="143">
        <f t="shared" ref="M22:M27" si="6">+B22-I22</f>
        <v>14134385</v>
      </c>
      <c r="N22" s="119"/>
      <c r="O22" s="119"/>
      <c r="Q22" s="35"/>
    </row>
    <row r="23" spans="1:26" s="120" customFormat="1" ht="21" hidden="1" customHeight="1" x14ac:dyDescent="0.2">
      <c r="A23" s="134" t="s">
        <v>11</v>
      </c>
      <c r="B23" s="135">
        <v>74602000</v>
      </c>
      <c r="C23" s="144"/>
      <c r="D23" s="137" t="s">
        <v>34</v>
      </c>
      <c r="E23" s="138" t="s">
        <v>34</v>
      </c>
      <c r="F23" s="111">
        <f>+E23*100/B23</f>
        <v>0</v>
      </c>
      <c r="G23" s="139">
        <v>39</v>
      </c>
      <c r="H23" s="140">
        <f>+F23-G23</f>
        <v>-39</v>
      </c>
      <c r="I23" s="141">
        <f t="shared" si="4"/>
        <v>0</v>
      </c>
      <c r="J23" s="111">
        <f t="shared" si="5"/>
        <v>0</v>
      </c>
      <c r="K23" s="139">
        <v>58.150000000000006</v>
      </c>
      <c r="L23" s="142">
        <f>+J23-K23</f>
        <v>-58.150000000000006</v>
      </c>
      <c r="M23" s="143">
        <f t="shared" si="6"/>
        <v>74602000</v>
      </c>
      <c r="N23" s="119"/>
      <c r="O23" s="119"/>
      <c r="Q23" s="35"/>
    </row>
    <row r="24" spans="1:26" s="120" customFormat="1" ht="21" hidden="1" customHeight="1" x14ac:dyDescent="0.2">
      <c r="A24" s="106" t="s">
        <v>35</v>
      </c>
      <c r="B24" s="107"/>
      <c r="C24" s="145"/>
      <c r="D24" s="109"/>
      <c r="E24" s="110"/>
      <c r="F24" s="111"/>
      <c r="G24" s="112"/>
      <c r="H24" s="113"/>
      <c r="I24" s="141">
        <f t="shared" si="4"/>
        <v>0</v>
      </c>
      <c r="J24" s="111"/>
      <c r="K24" s="116"/>
      <c r="L24" s="117"/>
      <c r="M24" s="146">
        <f t="shared" si="6"/>
        <v>0</v>
      </c>
      <c r="N24" s="119"/>
      <c r="O24" s="119"/>
      <c r="Q24" s="35"/>
    </row>
    <row r="25" spans="1:26" s="133" customFormat="1" ht="21" hidden="1" customHeight="1" x14ac:dyDescent="0.2">
      <c r="A25" s="121" t="s">
        <v>9</v>
      </c>
      <c r="B25" s="122">
        <f>+B26+B27</f>
        <v>317032400</v>
      </c>
      <c r="C25" s="123"/>
      <c r="D25" s="124">
        <f>+D26+D27</f>
        <v>467150.06</v>
      </c>
      <c r="E25" s="147">
        <f>+E26+E27</f>
        <v>2267171.71</v>
      </c>
      <c r="F25" s="126">
        <f>+E25*100/B25</f>
        <v>0.71512303158920032</v>
      </c>
      <c r="G25" s="127">
        <v>52</v>
      </c>
      <c r="H25" s="128">
        <f>+F25-G25</f>
        <v>-51.284876968410799</v>
      </c>
      <c r="I25" s="129">
        <f>+I26+I27</f>
        <v>2734321.77</v>
      </c>
      <c r="J25" s="126">
        <f t="shared" si="5"/>
        <v>0.86247392064659634</v>
      </c>
      <c r="K25" s="127">
        <v>56.239999999999995</v>
      </c>
      <c r="L25" s="130">
        <f>+J25-K25</f>
        <v>-55.377526079353402</v>
      </c>
      <c r="M25" s="131">
        <f t="shared" si="6"/>
        <v>314298078.23000002</v>
      </c>
      <c r="N25" s="132"/>
      <c r="O25" s="132"/>
      <c r="Q25" s="35"/>
    </row>
    <row r="26" spans="1:26" s="120" customFormat="1" ht="21" hidden="1" customHeight="1" x14ac:dyDescent="0.2">
      <c r="A26" s="134" t="s">
        <v>10</v>
      </c>
      <c r="B26" s="135">
        <v>23468600</v>
      </c>
      <c r="C26" s="144"/>
      <c r="D26" s="137">
        <v>467150.06</v>
      </c>
      <c r="E26" s="148">
        <v>2267171.71</v>
      </c>
      <c r="F26" s="111">
        <f>+E26*100/B26</f>
        <v>9.6604471932710094</v>
      </c>
      <c r="G26" s="139">
        <v>55</v>
      </c>
      <c r="H26" s="140">
        <f>+F26-G26</f>
        <v>-45.339552806728989</v>
      </c>
      <c r="I26" s="141">
        <f>+D26+E26</f>
        <v>2734321.77</v>
      </c>
      <c r="J26" s="111">
        <f t="shared" si="5"/>
        <v>11.65097947896338</v>
      </c>
      <c r="K26" s="139">
        <v>55.78</v>
      </c>
      <c r="L26" s="142">
        <f>+J26-K26</f>
        <v>-44.129020521036622</v>
      </c>
      <c r="M26" s="143">
        <f t="shared" si="6"/>
        <v>20734278.23</v>
      </c>
      <c r="N26" s="119"/>
      <c r="O26" s="119"/>
      <c r="Q26" s="35"/>
    </row>
    <row r="27" spans="1:26" s="120" customFormat="1" ht="21" hidden="1" customHeight="1" x14ac:dyDescent="0.2">
      <c r="A27" s="134" t="s">
        <v>11</v>
      </c>
      <c r="B27" s="135">
        <v>293563800</v>
      </c>
      <c r="C27" s="144"/>
      <c r="D27" s="137" t="s">
        <v>34</v>
      </c>
      <c r="E27" s="148" t="s">
        <v>34</v>
      </c>
      <c r="F27" s="111">
        <f>+E27*100/B27</f>
        <v>0</v>
      </c>
      <c r="G27" s="139">
        <v>39</v>
      </c>
      <c r="H27" s="140">
        <f>+F27-G27</f>
        <v>-39</v>
      </c>
      <c r="I27" s="141">
        <f t="shared" si="4"/>
        <v>0</v>
      </c>
      <c r="J27" s="111">
        <f t="shared" si="5"/>
        <v>0</v>
      </c>
      <c r="K27" s="139">
        <v>58.150000000000006</v>
      </c>
      <c r="L27" s="142">
        <f>+J27-K27</f>
        <v>-58.150000000000006</v>
      </c>
      <c r="M27" s="143">
        <f t="shared" si="6"/>
        <v>293563800</v>
      </c>
      <c r="N27" s="119"/>
      <c r="O27" s="119"/>
      <c r="Q27" s="35"/>
    </row>
    <row r="28" spans="1:26" s="59" customFormat="1" ht="20.25" customHeight="1" x14ac:dyDescent="0.2">
      <c r="A28" s="149" t="s">
        <v>36</v>
      </c>
      <c r="B28" s="150"/>
      <c r="C28" s="151"/>
      <c r="D28" s="150"/>
      <c r="E28" s="150"/>
      <c r="F28" s="151"/>
      <c r="G28" s="151"/>
      <c r="H28" s="152"/>
      <c r="I28" s="83"/>
      <c r="J28" s="151"/>
      <c r="K28" s="151"/>
      <c r="L28" s="151"/>
      <c r="M28" s="150"/>
      <c r="N28" s="151"/>
      <c r="O28" s="153"/>
      <c r="Q28" s="35"/>
    </row>
    <row r="29" spans="1:26" ht="18" customHeight="1" x14ac:dyDescent="0.2">
      <c r="A29" s="154" t="s">
        <v>9</v>
      </c>
      <c r="B29" s="82">
        <f>+B30+B35</f>
        <v>3363395507.7899995</v>
      </c>
      <c r="C29" s="155">
        <f>+C30+C35</f>
        <v>63748.32</v>
      </c>
      <c r="D29" s="156">
        <f>+D30+D35</f>
        <v>19055724.869999997</v>
      </c>
      <c r="E29" s="157">
        <f>+E30+E35</f>
        <v>3186197791.3199997</v>
      </c>
      <c r="F29" s="158">
        <f>+E29*100/B29</f>
        <v>94.731582531415356</v>
      </c>
      <c r="G29" s="158"/>
      <c r="H29" s="159"/>
      <c r="I29" s="82">
        <f>+C29+D29+E29</f>
        <v>3205317264.5099998</v>
      </c>
      <c r="J29" s="50">
        <f>+I29*100/B29</f>
        <v>95.300040006776698</v>
      </c>
      <c r="K29" s="50"/>
      <c r="L29" s="160"/>
      <c r="M29" s="157">
        <f>+B29-I29</f>
        <v>158078243.27999973</v>
      </c>
      <c r="N29" s="161"/>
      <c r="O29" s="161"/>
      <c r="Q29" s="35"/>
      <c r="S29" s="162"/>
      <c r="T29" s="162">
        <v>63748.32</v>
      </c>
      <c r="U29" s="162">
        <v>19055724.869999997</v>
      </c>
      <c r="V29" s="162">
        <v>3165048076.0699997</v>
      </c>
      <c r="W29" s="163">
        <v>94.625612473293785</v>
      </c>
      <c r="X29" s="162">
        <v>3184167549.2599998</v>
      </c>
      <c r="Y29" s="163">
        <v>95.197228391057948</v>
      </c>
      <c r="Z29" s="162">
        <v>160643642.27999982</v>
      </c>
    </row>
    <row r="30" spans="1:26" s="59" customFormat="1" ht="20.25" customHeight="1" x14ac:dyDescent="0.2">
      <c r="A30" s="154" t="s">
        <v>37</v>
      </c>
      <c r="B30" s="82">
        <f>+SUM(B31:B34)</f>
        <v>2807293974.3599997</v>
      </c>
      <c r="C30" s="155"/>
      <c r="D30" s="156">
        <f t="shared" ref="D30:E30" si="7">+SUM(D31:D34)</f>
        <v>19055724.869999997</v>
      </c>
      <c r="E30" s="157">
        <f t="shared" si="7"/>
        <v>2635159524.1199999</v>
      </c>
      <c r="F30" s="164">
        <f t="shared" ref="F30:F38" si="8">+E30*100/B30</f>
        <v>93.868314048611794</v>
      </c>
      <c r="G30" s="158"/>
      <c r="H30" s="159"/>
      <c r="I30" s="82">
        <f>+SUM(I31:I34)</f>
        <v>2654215248.9899998</v>
      </c>
      <c r="J30" s="158">
        <f>+I30*100/B30</f>
        <v>94.547107400645544</v>
      </c>
      <c r="K30" s="158"/>
      <c r="L30" s="165"/>
      <c r="M30" s="157">
        <f>+SUM(M31:M34)</f>
        <v>153078725.36999983</v>
      </c>
      <c r="N30" s="166"/>
      <c r="O30" s="166"/>
      <c r="Q30" s="167" t="s">
        <v>38</v>
      </c>
      <c r="S30" s="58"/>
      <c r="T30" s="58">
        <v>19055724.870000001</v>
      </c>
      <c r="U30" s="58">
        <v>2632594125.1200004</v>
      </c>
      <c r="V30" s="168">
        <v>93.77693070851879</v>
      </c>
      <c r="W30" s="58">
        <v>2651649849.9899998</v>
      </c>
      <c r="X30" s="168">
        <v>94.455724060552555</v>
      </c>
      <c r="Y30" s="58">
        <v>155644124.36999941</v>
      </c>
    </row>
    <row r="31" spans="1:26" ht="20.25" customHeight="1" x14ac:dyDescent="0.2">
      <c r="A31" s="169" t="s">
        <v>39</v>
      </c>
      <c r="B31" s="92">
        <v>24020888.32</v>
      </c>
      <c r="C31" s="170"/>
      <c r="D31" s="171">
        <v>0</v>
      </c>
      <c r="E31" s="172">
        <v>24020888.32</v>
      </c>
      <c r="F31" s="173">
        <f t="shared" si="8"/>
        <v>100</v>
      </c>
      <c r="G31" s="173"/>
      <c r="H31" s="174"/>
      <c r="I31" s="92">
        <v>24020888.32</v>
      </c>
      <c r="J31" s="173">
        <f t="shared" ref="J31:J35" si="9">+I31*100/B31</f>
        <v>100</v>
      </c>
      <c r="K31" s="173"/>
      <c r="L31" s="175"/>
      <c r="M31" s="172">
        <f>+B31-I31</f>
        <v>0</v>
      </c>
      <c r="N31" s="176"/>
      <c r="O31" s="176"/>
      <c r="Q31" s="35"/>
      <c r="T31" s="162"/>
      <c r="U31" s="163"/>
      <c r="V31" s="162"/>
      <c r="W31" s="162"/>
      <c r="X31" s="162"/>
      <c r="Y31" s="162"/>
      <c r="Z31" s="162"/>
    </row>
    <row r="32" spans="1:26" ht="20.25" customHeight="1" x14ac:dyDescent="0.2">
      <c r="A32" s="169" t="s">
        <v>40</v>
      </c>
      <c r="B32" s="92">
        <v>1772393059.27</v>
      </c>
      <c r="C32" s="170">
        <v>0</v>
      </c>
      <c r="D32" s="171">
        <v>1059233.3999999999</v>
      </c>
      <c r="E32" s="172">
        <v>1719430930.48</v>
      </c>
      <c r="F32" s="173">
        <f>+E32*100/B32</f>
        <v>97.011829373118076</v>
      </c>
      <c r="G32" s="173"/>
      <c r="H32" s="174"/>
      <c r="I32" s="92">
        <v>1720490163.8800001</v>
      </c>
      <c r="J32" s="173">
        <f>+I32*100/B32</f>
        <v>97.071592267948887</v>
      </c>
      <c r="K32" s="173"/>
      <c r="L32" s="175"/>
      <c r="M32" s="172">
        <f>+B32-I32</f>
        <v>51902895.389999866</v>
      </c>
      <c r="N32" s="176"/>
      <c r="O32" s="176"/>
    </row>
    <row r="33" spans="1:18" ht="20.25" customHeight="1" x14ac:dyDescent="0.2">
      <c r="A33" s="60" t="s">
        <v>41</v>
      </c>
      <c r="B33" s="177">
        <v>843117212.76999998</v>
      </c>
      <c r="C33" s="170">
        <v>0</v>
      </c>
      <c r="D33" s="178">
        <v>17996491.469999999</v>
      </c>
      <c r="E33" s="179">
        <v>728852203.6400001</v>
      </c>
      <c r="F33" s="173">
        <f t="shared" si="8"/>
        <v>86.447316292524675</v>
      </c>
      <c r="G33" s="180"/>
      <c r="H33" s="181"/>
      <c r="I33" s="92">
        <v>746848695.11000001</v>
      </c>
      <c r="J33" s="173">
        <f>+I33*100/B33</f>
        <v>88.581834624901461</v>
      </c>
      <c r="K33" s="173"/>
      <c r="L33" s="175"/>
      <c r="M33" s="172">
        <f>+B33-I33</f>
        <v>96268517.659999967</v>
      </c>
      <c r="N33" s="176"/>
      <c r="O33" s="176"/>
    </row>
    <row r="34" spans="1:18" ht="20.25" customHeight="1" x14ac:dyDescent="0.2">
      <c r="A34" s="60" t="s">
        <v>42</v>
      </c>
      <c r="B34" s="182">
        <v>167762814</v>
      </c>
      <c r="C34" s="170">
        <v>0</v>
      </c>
      <c r="D34" s="183">
        <v>0</v>
      </c>
      <c r="E34" s="184">
        <v>162855501.68000001</v>
      </c>
      <c r="F34" s="185">
        <f t="shared" si="8"/>
        <v>97.07485097382785</v>
      </c>
      <c r="G34" s="180"/>
      <c r="H34" s="181"/>
      <c r="I34" s="92">
        <v>162855501.68000001</v>
      </c>
      <c r="J34" s="173">
        <f>+I34*100/B34</f>
        <v>97.07485097382785</v>
      </c>
      <c r="K34" s="180"/>
      <c r="L34" s="186"/>
      <c r="M34" s="172">
        <f>+B34-I34</f>
        <v>4907312.3199999928</v>
      </c>
      <c r="N34" s="176"/>
      <c r="O34" s="176"/>
    </row>
    <row r="35" spans="1:18" s="59" customFormat="1" ht="20.25" customHeight="1" x14ac:dyDescent="0.2">
      <c r="A35" s="45" t="s">
        <v>43</v>
      </c>
      <c r="B35" s="187">
        <f>B36+B37+B38</f>
        <v>556101533.42999995</v>
      </c>
      <c r="C35" s="157">
        <f>+C36+C37+C38</f>
        <v>63748.32</v>
      </c>
      <c r="D35" s="188">
        <f>D36+D37+D38</f>
        <v>0</v>
      </c>
      <c r="E35" s="157">
        <f>+E36+E37+E38</f>
        <v>551038267.20000005</v>
      </c>
      <c r="F35" s="158">
        <f t="shared" si="8"/>
        <v>99.089506874981993</v>
      </c>
      <c r="G35" s="158"/>
      <c r="H35" s="165"/>
      <c r="I35" s="82">
        <f>+I36+I37+I38</f>
        <v>551102015.51999998</v>
      </c>
      <c r="J35" s="50">
        <f t="shared" si="9"/>
        <v>99.100970306777754</v>
      </c>
      <c r="K35" s="50"/>
      <c r="L35" s="160"/>
      <c r="M35" s="157">
        <f>+M36+M37+M38</f>
        <v>4999517.9099999666</v>
      </c>
      <c r="N35" s="166"/>
      <c r="O35" s="166"/>
      <c r="Q35" s="168" t="s">
        <v>44</v>
      </c>
    </row>
    <row r="36" spans="1:18" ht="20.25" customHeight="1" x14ac:dyDescent="0.2">
      <c r="A36" s="60" t="s">
        <v>40</v>
      </c>
      <c r="B36" s="182">
        <v>384191433.42999995</v>
      </c>
      <c r="C36" s="170">
        <v>53748.32</v>
      </c>
      <c r="D36" s="171">
        <v>0</v>
      </c>
      <c r="E36" s="93">
        <v>379138167.19999999</v>
      </c>
      <c r="F36" s="173">
        <f t="shared" si="8"/>
        <v>98.684700961475073</v>
      </c>
      <c r="G36" s="173"/>
      <c r="H36" s="175"/>
      <c r="I36" s="92">
        <f t="shared" ref="I36:I38" si="10">+C36+D36+E36</f>
        <v>379191915.51999998</v>
      </c>
      <c r="J36" s="64">
        <f>+I36*100/B36</f>
        <v>98.698690945457827</v>
      </c>
      <c r="K36" s="64"/>
      <c r="L36" s="189"/>
      <c r="M36" s="172">
        <f>+B36-I36</f>
        <v>4999517.9099999666</v>
      </c>
      <c r="N36" s="176"/>
      <c r="O36" s="176"/>
      <c r="Q36" s="2" t="s">
        <v>45</v>
      </c>
    </row>
    <row r="37" spans="1:18" ht="20.25" customHeight="1" x14ac:dyDescent="0.2">
      <c r="A37" s="169" t="s">
        <v>41</v>
      </c>
      <c r="B37" s="92">
        <v>153325783.75</v>
      </c>
      <c r="C37" s="170">
        <v>10000</v>
      </c>
      <c r="D37" s="171">
        <v>0</v>
      </c>
      <c r="E37" s="93">
        <v>153315783.75</v>
      </c>
      <c r="F37" s="173">
        <f t="shared" si="8"/>
        <v>99.993477939746711</v>
      </c>
      <c r="G37" s="173"/>
      <c r="H37" s="175"/>
      <c r="I37" s="92">
        <f t="shared" si="10"/>
        <v>153325783.75</v>
      </c>
      <c r="J37" s="64">
        <f>+I37*100/B37</f>
        <v>100</v>
      </c>
      <c r="K37" s="64"/>
      <c r="L37" s="189"/>
      <c r="M37" s="172">
        <f>+B37-I37</f>
        <v>0</v>
      </c>
      <c r="N37" s="176"/>
      <c r="O37" s="176"/>
      <c r="Q37" s="2" t="s">
        <v>46</v>
      </c>
    </row>
    <row r="38" spans="1:18" ht="20.25" customHeight="1" x14ac:dyDescent="0.2">
      <c r="A38" s="169" t="s">
        <v>42</v>
      </c>
      <c r="B38" s="92">
        <v>18584316.25</v>
      </c>
      <c r="C38" s="170">
        <v>0</v>
      </c>
      <c r="D38" s="171">
        <v>0</v>
      </c>
      <c r="E38" s="92">
        <v>18584316.25</v>
      </c>
      <c r="F38" s="173">
        <f t="shared" si="8"/>
        <v>100</v>
      </c>
      <c r="G38" s="173"/>
      <c r="H38" s="175"/>
      <c r="I38" s="92">
        <f t="shared" si="10"/>
        <v>18584316.25</v>
      </c>
      <c r="J38" s="64">
        <f>+I38*100/B38</f>
        <v>100</v>
      </c>
      <c r="K38" s="64"/>
      <c r="L38" s="189"/>
      <c r="M38" s="172">
        <f>+B38-I38</f>
        <v>0</v>
      </c>
      <c r="N38" s="176"/>
      <c r="O38" s="176"/>
    </row>
    <row r="39" spans="1:18" s="195" customFormat="1" ht="20.25" customHeight="1" x14ac:dyDescent="0.2">
      <c r="A39" s="149" t="s">
        <v>47</v>
      </c>
      <c r="B39" s="190"/>
      <c r="C39" s="191"/>
      <c r="D39" s="190"/>
      <c r="E39" s="190"/>
      <c r="F39" s="191"/>
      <c r="G39" s="191"/>
      <c r="H39" s="192"/>
      <c r="I39" s="193"/>
      <c r="J39" s="191"/>
      <c r="K39" s="191"/>
      <c r="L39" s="191"/>
      <c r="M39" s="190"/>
      <c r="N39" s="191"/>
      <c r="O39" s="194"/>
    </row>
    <row r="40" spans="1:18" s="206" customFormat="1" ht="51" x14ac:dyDescent="0.2">
      <c r="A40" s="196" t="s">
        <v>2</v>
      </c>
      <c r="B40" s="197" t="s">
        <v>14</v>
      </c>
      <c r="C40" s="198" t="s">
        <v>48</v>
      </c>
      <c r="D40" s="199" t="s">
        <v>49</v>
      </c>
      <c r="E40" s="199" t="s">
        <v>7</v>
      </c>
      <c r="F40" s="200" t="s">
        <v>17</v>
      </c>
      <c r="G40" s="200"/>
      <c r="H40" s="201"/>
      <c r="I40" s="202" t="s">
        <v>50</v>
      </c>
      <c r="J40" s="200" t="s">
        <v>21</v>
      </c>
      <c r="K40" s="200"/>
      <c r="L40" s="203" t="s">
        <v>51</v>
      </c>
      <c r="M40" s="204" t="s">
        <v>53</v>
      </c>
      <c r="N40" s="204"/>
      <c r="O40" s="205"/>
      <c r="Q40" s="206">
        <v>12</v>
      </c>
    </row>
    <row r="41" spans="1:18" s="215" customFormat="1" ht="16.5" customHeight="1" x14ac:dyDescent="0.2">
      <c r="A41" s="207" t="s">
        <v>110</v>
      </c>
      <c r="B41" s="208">
        <v>1811812837.2</v>
      </c>
      <c r="C41" s="209">
        <v>227608380.08000001</v>
      </c>
      <c r="D41" s="494">
        <v>1123182419.3</v>
      </c>
      <c r="E41" s="208">
        <v>460143947.92000002</v>
      </c>
      <c r="F41" s="4">
        <f>+E41*100/B41</f>
        <v>25.396880873805522</v>
      </c>
      <c r="G41" s="210"/>
      <c r="H41" s="210"/>
      <c r="I41" s="211">
        <f>+D41+E41</f>
        <v>1583326367.22</v>
      </c>
      <c r="J41" s="4">
        <f>+I41*100/B41</f>
        <v>87.3890688216391</v>
      </c>
      <c r="K41" s="4"/>
      <c r="L41" s="212">
        <v>878089.90000000014</v>
      </c>
      <c r="M41" s="213">
        <f>B41-E41</f>
        <v>1351668889.28</v>
      </c>
      <c r="N41" s="213"/>
      <c r="O41" s="214"/>
      <c r="Q41" s="215" t="s">
        <v>55</v>
      </c>
      <c r="R41" s="216">
        <v>53803558.950000003</v>
      </c>
    </row>
    <row r="42" spans="1:18" ht="23.25" customHeight="1" x14ac:dyDescent="0.2">
      <c r="A42" s="564" t="s">
        <v>56</v>
      </c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</row>
    <row r="43" spans="1:18" x14ac:dyDescent="0.2">
      <c r="A43" s="94" t="s">
        <v>131</v>
      </c>
      <c r="C43" s="217"/>
      <c r="E43" s="218"/>
      <c r="F43" s="10"/>
      <c r="G43" s="162"/>
      <c r="J43" s="219"/>
      <c r="K43" s="162"/>
      <c r="L43" s="162"/>
      <c r="N43" s="220"/>
    </row>
    <row r="44" spans="1:18" x14ac:dyDescent="0.2">
      <c r="E44" s="222"/>
      <c r="F44" s="223"/>
      <c r="H44" s="162">
        <f>C41+D41+E41+L41</f>
        <v>1811812837.2</v>
      </c>
      <c r="I44" s="162">
        <f>B41-E41</f>
        <v>1351668889.28</v>
      </c>
      <c r="L44" s="224"/>
      <c r="M44" s="162"/>
    </row>
    <row r="45" spans="1:18" s="225" customFormat="1" hidden="1" x14ac:dyDescent="0.2">
      <c r="B45" s="226"/>
      <c r="C45" s="227"/>
      <c r="D45" s="226"/>
      <c r="E45" s="226"/>
      <c r="F45" s="227"/>
      <c r="G45" s="227"/>
      <c r="H45" s="228"/>
      <c r="I45" s="229"/>
      <c r="M45" s="229"/>
      <c r="N45" s="230"/>
    </row>
    <row r="46" spans="1:18" s="236" customFormat="1" ht="34.5" hidden="1" x14ac:dyDescent="0.2">
      <c r="A46" s="559" t="s">
        <v>2</v>
      </c>
      <c r="B46" s="553" t="s">
        <v>14</v>
      </c>
      <c r="C46" s="232" t="s">
        <v>16</v>
      </c>
      <c r="D46" s="232"/>
      <c r="E46" s="553"/>
      <c r="F46" s="233"/>
      <c r="G46" s="233"/>
      <c r="H46" s="234"/>
      <c r="I46" s="235" t="s">
        <v>60</v>
      </c>
      <c r="J46" s="233" t="s">
        <v>61</v>
      </c>
      <c r="K46" s="233" t="s">
        <v>58</v>
      </c>
      <c r="M46" s="237"/>
      <c r="O46" s="238"/>
    </row>
    <row r="47" spans="1:18" s="243" customFormat="1" ht="21.75" hidden="1" customHeight="1" thickBot="1" x14ac:dyDescent="0.25">
      <c r="A47" s="561"/>
      <c r="B47" s="555"/>
      <c r="C47" s="239"/>
      <c r="D47" s="239"/>
      <c r="E47" s="555"/>
      <c r="F47" s="240"/>
      <c r="G47" s="240"/>
      <c r="H47" s="241"/>
      <c r="I47" s="242" t="s">
        <v>50</v>
      </c>
      <c r="J47" s="240"/>
      <c r="K47" s="240" t="s">
        <v>62</v>
      </c>
      <c r="L47" s="236"/>
      <c r="M47" s="237"/>
      <c r="N47" s="236"/>
      <c r="O47" s="238"/>
      <c r="P47" s="236"/>
      <c r="Q47" s="236"/>
      <c r="R47" s="236"/>
    </row>
    <row r="48" spans="1:18" s="243" customFormat="1" ht="18" hidden="1" thickBot="1" x14ac:dyDescent="0.25">
      <c r="A48" s="244" t="s">
        <v>9</v>
      </c>
      <c r="B48" s="245">
        <f>+B49+B50</f>
        <v>10700527358.34</v>
      </c>
      <c r="C48" s="245">
        <f>+C49+C50</f>
        <v>392013410.15999997</v>
      </c>
      <c r="D48" s="245"/>
      <c r="E48" s="246"/>
      <c r="F48" s="247"/>
      <c r="G48" s="248"/>
      <c r="H48" s="249"/>
      <c r="I48" s="246">
        <f>+H48*100/B48</f>
        <v>0</v>
      </c>
      <c r="J48" s="250">
        <v>100</v>
      </c>
      <c r="K48" s="251">
        <f>+I48-J48</f>
        <v>-100</v>
      </c>
      <c r="L48" s="236"/>
      <c r="M48" s="252"/>
      <c r="N48" s="236"/>
      <c r="O48" s="238"/>
      <c r="P48" s="236"/>
      <c r="Q48" s="236"/>
      <c r="R48" s="236"/>
    </row>
    <row r="49" spans="1:18" s="236" customFormat="1" ht="18" hidden="1" thickBot="1" x14ac:dyDescent="0.25">
      <c r="A49" s="244" t="s">
        <v>10</v>
      </c>
      <c r="B49" s="245">
        <f>+B17</f>
        <v>9196229177.4200001</v>
      </c>
      <c r="C49" s="253">
        <f>+D17</f>
        <v>31060223.699999999</v>
      </c>
      <c r="D49" s="254"/>
      <c r="E49" s="246"/>
      <c r="F49" s="247"/>
      <c r="G49" s="248"/>
      <c r="H49" s="249"/>
      <c r="I49" s="246">
        <f>+H49*100/B49</f>
        <v>0</v>
      </c>
      <c r="J49" s="250">
        <v>100</v>
      </c>
      <c r="K49" s="251">
        <f>+I49-J49</f>
        <v>-100</v>
      </c>
      <c r="M49" s="237"/>
      <c r="O49" s="238"/>
    </row>
    <row r="50" spans="1:18" s="243" customFormat="1" ht="18" hidden="1" thickBot="1" x14ac:dyDescent="0.25">
      <c r="A50" s="244" t="s">
        <v>11</v>
      </c>
      <c r="B50" s="245">
        <f>+B18</f>
        <v>1504298180.9200001</v>
      </c>
      <c r="C50" s="253">
        <f>D18</f>
        <v>360953186.45999998</v>
      </c>
      <c r="D50" s="254"/>
      <c r="E50" s="246"/>
      <c r="F50" s="247"/>
      <c r="G50" s="248"/>
      <c r="H50" s="249"/>
      <c r="I50" s="246">
        <f>+H50*100/B50</f>
        <v>0</v>
      </c>
      <c r="J50" s="250">
        <v>100</v>
      </c>
      <c r="K50" s="251">
        <f>+I50-J50</f>
        <v>-100</v>
      </c>
      <c r="L50" s="236"/>
      <c r="M50" s="237"/>
      <c r="N50" s="236"/>
      <c r="O50" s="238"/>
      <c r="P50" s="236"/>
      <c r="Q50" s="236"/>
      <c r="R50" s="236"/>
    </row>
    <row r="51" spans="1:18" s="243" customFormat="1" ht="17.25" hidden="1" x14ac:dyDescent="0.2">
      <c r="A51" s="236"/>
      <c r="B51" s="255"/>
      <c r="C51" s="256"/>
      <c r="D51" s="255"/>
      <c r="E51" s="257"/>
      <c r="F51" s="236"/>
      <c r="G51" s="236"/>
      <c r="H51" s="237"/>
      <c r="I51" s="236"/>
      <c r="J51" s="236"/>
      <c r="K51" s="236"/>
      <c r="L51" s="258"/>
      <c r="M51" s="236"/>
      <c r="N51" s="236"/>
    </row>
    <row r="52" spans="1:18" s="243" customFormat="1" ht="17.25" hidden="1" x14ac:dyDescent="0.2">
      <c r="A52" s="236"/>
      <c r="B52" s="259"/>
      <c r="C52" s="260"/>
      <c r="D52" s="259"/>
      <c r="E52" s="261"/>
      <c r="F52" s="236"/>
      <c r="G52" s="236"/>
      <c r="H52" s="237"/>
      <c r="I52" s="236"/>
      <c r="J52" s="236"/>
      <c r="K52" s="236"/>
      <c r="L52" s="258"/>
      <c r="M52" s="236"/>
      <c r="N52" s="236"/>
    </row>
    <row r="53" spans="1:18" s="243" customFormat="1" ht="17.25" hidden="1" x14ac:dyDescent="0.2">
      <c r="A53" s="559" t="s">
        <v>2</v>
      </c>
      <c r="B53" s="553" t="s">
        <v>14</v>
      </c>
      <c r="C53" s="556" t="s">
        <v>64</v>
      </c>
      <c r="D53" s="233"/>
      <c r="E53" s="235"/>
      <c r="F53" s="233"/>
      <c r="G53" s="236"/>
      <c r="H53" s="236"/>
      <c r="I53" s="237"/>
      <c r="J53" s="236"/>
      <c r="K53" s="236"/>
      <c r="L53" s="236"/>
      <c r="M53" s="258"/>
      <c r="N53" s="236"/>
      <c r="O53" s="236"/>
    </row>
    <row r="54" spans="1:18" s="243" customFormat="1" ht="18" hidden="1" thickBot="1" x14ac:dyDescent="0.25">
      <c r="A54" s="561"/>
      <c r="B54" s="555"/>
      <c r="C54" s="558"/>
      <c r="D54" s="240"/>
      <c r="E54" s="242"/>
      <c r="F54" s="240"/>
      <c r="G54" s="236"/>
      <c r="H54" s="236"/>
      <c r="I54" s="237"/>
      <c r="J54" s="236"/>
      <c r="K54" s="236"/>
      <c r="L54" s="236"/>
      <c r="M54" s="258"/>
      <c r="N54" s="236"/>
      <c r="O54" s="236"/>
    </row>
    <row r="55" spans="1:18" s="243" customFormat="1" ht="18" hidden="1" thickBot="1" x14ac:dyDescent="0.25">
      <c r="A55" s="262" t="s">
        <v>9</v>
      </c>
      <c r="B55" s="263">
        <v>2756171351.6100006</v>
      </c>
      <c r="C55" s="264">
        <v>2141187121.77</v>
      </c>
      <c r="D55" s="264"/>
      <c r="E55" s="264"/>
      <c r="F55" s="265"/>
      <c r="G55" s="236"/>
      <c r="H55" s="236"/>
      <c r="I55" s="237"/>
      <c r="J55" s="236"/>
      <c r="K55" s="236"/>
      <c r="L55" s="236"/>
      <c r="M55" s="258"/>
      <c r="N55" s="236"/>
      <c r="O55" s="236"/>
    </row>
    <row r="56" spans="1:18" s="243" customFormat="1" ht="18" hidden="1" thickBot="1" x14ac:dyDescent="0.25">
      <c r="A56" s="262" t="s">
        <v>37</v>
      </c>
      <c r="B56" s="263">
        <v>2394559480.2300005</v>
      </c>
      <c r="C56" s="264">
        <v>1804632982.97</v>
      </c>
      <c r="D56" s="264"/>
      <c r="E56" s="264"/>
      <c r="F56" s="265"/>
      <c r="G56" s="236"/>
      <c r="H56" s="236"/>
      <c r="I56" s="237"/>
      <c r="J56" s="236"/>
      <c r="K56" s="236"/>
      <c r="L56" s="236"/>
      <c r="M56" s="258"/>
      <c r="N56" s="236"/>
      <c r="O56" s="236"/>
    </row>
    <row r="57" spans="1:18" s="243" customFormat="1" ht="18" hidden="1" thickBot="1" x14ac:dyDescent="0.25">
      <c r="A57" s="266" t="s">
        <v>65</v>
      </c>
      <c r="B57" s="267">
        <v>26618195.989999998</v>
      </c>
      <c r="C57" s="267">
        <v>24037520.32</v>
      </c>
      <c r="D57" s="267"/>
      <c r="E57" s="267"/>
      <c r="F57" s="268"/>
      <c r="G57" s="236"/>
      <c r="H57" s="236"/>
      <c r="I57" s="237"/>
      <c r="J57" s="236"/>
      <c r="K57" s="236"/>
      <c r="L57" s="236"/>
      <c r="M57" s="258"/>
      <c r="N57" s="236"/>
      <c r="O57" s="236"/>
    </row>
    <row r="58" spans="1:18" s="243" customFormat="1" ht="18" hidden="1" thickBot="1" x14ac:dyDescent="0.25">
      <c r="A58" s="266" t="s">
        <v>66</v>
      </c>
      <c r="B58" s="267">
        <v>1807911464.2400002</v>
      </c>
      <c r="C58" s="269">
        <v>1659853361.6500001</v>
      </c>
      <c r="D58" s="269"/>
      <c r="E58" s="269"/>
      <c r="F58" s="268"/>
      <c r="G58" s="236"/>
      <c r="H58" s="236"/>
      <c r="I58" s="237"/>
      <c r="J58" s="236"/>
      <c r="K58" s="236"/>
      <c r="L58" s="236"/>
      <c r="M58" s="258"/>
      <c r="N58" s="236"/>
      <c r="O58" s="236"/>
    </row>
    <row r="59" spans="1:18" s="243" customFormat="1" ht="18" hidden="1" thickBot="1" x14ac:dyDescent="0.25">
      <c r="A59" s="266" t="s">
        <v>67</v>
      </c>
      <c r="B59" s="267">
        <v>560029820</v>
      </c>
      <c r="C59" s="269">
        <v>120742101</v>
      </c>
      <c r="D59" s="269"/>
      <c r="E59" s="269"/>
      <c r="F59" s="268"/>
      <c r="G59" s="236"/>
      <c r="H59" s="236"/>
      <c r="I59" s="237"/>
      <c r="J59" s="236"/>
      <c r="K59" s="236"/>
      <c r="L59" s="236"/>
      <c r="M59" s="258"/>
      <c r="N59" s="236"/>
      <c r="O59" s="236"/>
    </row>
    <row r="60" spans="1:18" s="243" customFormat="1" ht="18" hidden="1" thickBot="1" x14ac:dyDescent="0.25">
      <c r="A60" s="262" t="s">
        <v>68</v>
      </c>
      <c r="B60" s="263">
        <v>361611871.38</v>
      </c>
      <c r="C60" s="264">
        <v>336554138.79999995</v>
      </c>
      <c r="D60" s="264"/>
      <c r="E60" s="264"/>
      <c r="F60" s="265"/>
      <c r="G60" s="236"/>
      <c r="H60" s="236"/>
      <c r="I60" s="237"/>
      <c r="J60" s="236"/>
      <c r="K60" s="236"/>
      <c r="L60" s="236"/>
      <c r="M60" s="258"/>
      <c r="N60" s="236"/>
      <c r="O60" s="236"/>
    </row>
    <row r="61" spans="1:18" s="243" customFormat="1" ht="17.25" hidden="1" x14ac:dyDescent="0.2">
      <c r="A61" s="236"/>
      <c r="B61" s="258"/>
      <c r="E61" s="258"/>
      <c r="F61" s="270"/>
      <c r="G61" s="236"/>
      <c r="H61" s="236"/>
      <c r="I61" s="237"/>
      <c r="J61" s="236"/>
      <c r="K61" s="236"/>
      <c r="L61" s="236"/>
      <c r="M61" s="258"/>
      <c r="N61" s="236"/>
      <c r="O61" s="236"/>
    </row>
    <row r="62" spans="1:18" s="243" customFormat="1" ht="17.25" hidden="1" x14ac:dyDescent="0.2">
      <c r="A62" s="559" t="s">
        <v>14</v>
      </c>
      <c r="B62" s="553" t="s">
        <v>64</v>
      </c>
      <c r="C62" s="556" t="s">
        <v>69</v>
      </c>
      <c r="D62" s="233"/>
      <c r="E62" s="235"/>
      <c r="F62" s="270"/>
      <c r="G62" s="236"/>
      <c r="H62" s="236"/>
      <c r="I62" s="237"/>
      <c r="J62" s="236"/>
      <c r="K62" s="236"/>
      <c r="L62" s="236"/>
      <c r="M62" s="258"/>
      <c r="N62" s="236"/>
      <c r="O62" s="236"/>
    </row>
    <row r="63" spans="1:18" s="243" customFormat="1" ht="18" hidden="1" thickBot="1" x14ac:dyDescent="0.25">
      <c r="A63" s="561"/>
      <c r="B63" s="555"/>
      <c r="C63" s="558"/>
      <c r="D63" s="240"/>
      <c r="E63" s="242"/>
      <c r="F63" s="270"/>
      <c r="G63" s="236"/>
      <c r="H63" s="236"/>
      <c r="I63" s="237"/>
      <c r="J63" s="236"/>
      <c r="K63" s="236"/>
      <c r="L63" s="236"/>
      <c r="M63" s="258"/>
      <c r="N63" s="236"/>
      <c r="O63" s="236"/>
    </row>
    <row r="64" spans="1:18" s="236" customFormat="1" ht="18" hidden="1" thickBot="1" x14ac:dyDescent="0.25">
      <c r="A64" s="271">
        <v>2272.61</v>
      </c>
      <c r="B64" s="242">
        <v>1304.3499999999999</v>
      </c>
      <c r="C64" s="272">
        <v>57.394361549055922</v>
      </c>
      <c r="D64" s="272"/>
      <c r="E64" s="242"/>
      <c r="F64" s="270"/>
      <c r="I64" s="237"/>
      <c r="M64" s="258"/>
    </row>
    <row r="65" spans="1:14" s="236" customFormat="1" ht="17.25" hidden="1" x14ac:dyDescent="0.2">
      <c r="B65" s="258"/>
      <c r="C65" s="243"/>
      <c r="D65" s="258"/>
      <c r="E65" s="258"/>
      <c r="F65" s="270"/>
      <c r="I65" s="237"/>
      <c r="M65" s="258"/>
    </row>
    <row r="66" spans="1:14" s="236" customFormat="1" ht="17.25" hidden="1" x14ac:dyDescent="0.2">
      <c r="B66" s="258"/>
      <c r="C66" s="243"/>
      <c r="D66" s="258"/>
      <c r="E66" s="258"/>
      <c r="F66" s="270"/>
      <c r="I66" s="237"/>
      <c r="M66" s="258"/>
    </row>
    <row r="67" spans="1:14" s="236" customFormat="1" ht="17.25" hidden="1" x14ac:dyDescent="0.2">
      <c r="B67" s="258"/>
      <c r="C67" s="243"/>
      <c r="D67" s="258"/>
      <c r="E67" s="258"/>
      <c r="F67" s="270"/>
      <c r="I67" s="237"/>
      <c r="M67" s="258"/>
    </row>
    <row r="68" spans="1:14" s="236" customFormat="1" ht="17.25" hidden="1" x14ac:dyDescent="0.2">
      <c r="B68" s="258"/>
      <c r="C68" s="243"/>
      <c r="D68" s="258"/>
      <c r="E68" s="258"/>
      <c r="F68" s="270"/>
      <c r="I68" s="237"/>
      <c r="M68" s="258"/>
    </row>
    <row r="69" spans="1:14" s="236" customFormat="1" ht="17.25" hidden="1" x14ac:dyDescent="0.2">
      <c r="B69" s="258"/>
      <c r="C69" s="243"/>
      <c r="D69" s="258"/>
      <c r="E69" s="258"/>
      <c r="F69" s="270"/>
      <c r="I69" s="237"/>
      <c r="M69" s="258"/>
    </row>
    <row r="70" spans="1:14" s="236" customFormat="1" ht="17.25" hidden="1" x14ac:dyDescent="0.2">
      <c r="B70" s="258"/>
      <c r="C70" s="243"/>
      <c r="D70" s="258"/>
      <c r="E70" s="258"/>
      <c r="F70" s="270"/>
      <c r="I70" s="237"/>
      <c r="M70" s="258"/>
    </row>
    <row r="71" spans="1:14" s="236" customFormat="1" ht="42.75" hidden="1" customHeight="1" thickBot="1" x14ac:dyDescent="0.25">
      <c r="A71" s="250" t="s">
        <v>14</v>
      </c>
      <c r="B71" s="273" t="s">
        <v>70</v>
      </c>
      <c r="C71" s="274" t="s">
        <v>71</v>
      </c>
      <c r="D71" s="565"/>
      <c r="E71" s="566"/>
      <c r="F71" s="275"/>
      <c r="G71" s="276"/>
      <c r="H71" s="277"/>
      <c r="I71" s="278" t="s">
        <v>72</v>
      </c>
      <c r="M71" s="237"/>
      <c r="N71" s="238"/>
    </row>
    <row r="72" spans="1:14" s="236" customFormat="1" ht="17.25" hidden="1" x14ac:dyDescent="0.2">
      <c r="A72" s="250"/>
      <c r="B72" s="279"/>
      <c r="C72" s="250"/>
      <c r="D72" s="280"/>
      <c r="E72" s="281"/>
      <c r="F72" s="282"/>
      <c r="G72" s="283"/>
      <c r="H72" s="284"/>
      <c r="I72" s="285">
        <v>1193325315.4499998</v>
      </c>
      <c r="M72" s="237"/>
      <c r="N72" s="238"/>
    </row>
    <row r="73" spans="1:14" s="236" customFormat="1" ht="17.25" hidden="1" x14ac:dyDescent="0.2">
      <c r="A73" s="250" t="s">
        <v>73</v>
      </c>
      <c r="B73" s="279">
        <v>23377.21</v>
      </c>
      <c r="C73" s="286">
        <v>25633.058297030002</v>
      </c>
      <c r="D73" s="287"/>
      <c r="E73" s="273"/>
      <c r="F73" s="282"/>
      <c r="G73" s="283"/>
      <c r="H73" s="284"/>
      <c r="I73" s="285">
        <v>277254955.12</v>
      </c>
      <c r="M73" s="237"/>
      <c r="N73" s="238"/>
    </row>
    <row r="74" spans="1:14" s="236" customFormat="1" ht="17.25" hidden="1" x14ac:dyDescent="0.2">
      <c r="A74" s="250" t="s">
        <v>10</v>
      </c>
      <c r="B74" s="279">
        <v>14084.97</v>
      </c>
      <c r="C74" s="286">
        <v>16258.63813388</v>
      </c>
      <c r="D74" s="288"/>
      <c r="E74" s="289"/>
      <c r="F74" s="282"/>
      <c r="G74" s="283"/>
      <c r="H74" s="284"/>
      <c r="I74" s="285">
        <v>238871435.02999997</v>
      </c>
      <c r="M74" s="237"/>
      <c r="N74" s="238"/>
    </row>
    <row r="75" spans="1:14" s="236" customFormat="1" ht="17.25" hidden="1" x14ac:dyDescent="0.2">
      <c r="A75" s="250" t="s">
        <v>11</v>
      </c>
      <c r="B75" s="279">
        <v>9292.24</v>
      </c>
      <c r="C75" s="286">
        <v>9374.42016315</v>
      </c>
      <c r="D75" s="287"/>
      <c r="E75" s="273"/>
      <c r="F75" s="282"/>
      <c r="G75" s="283"/>
      <c r="H75" s="284"/>
      <c r="I75" s="285">
        <v>139884551.71000004</v>
      </c>
      <c r="M75" s="237"/>
      <c r="N75" s="238"/>
    </row>
    <row r="76" spans="1:14" s="236" customFormat="1" ht="17.25" hidden="1" x14ac:dyDescent="0.2">
      <c r="A76" s="243"/>
      <c r="B76" s="290"/>
      <c r="C76" s="291"/>
      <c r="D76" s="290"/>
      <c r="E76" s="290"/>
      <c r="F76" s="282"/>
      <c r="G76" s="283"/>
      <c r="H76" s="284"/>
      <c r="I76" s="285">
        <v>92066800</v>
      </c>
      <c r="M76" s="237"/>
      <c r="N76" s="238"/>
    </row>
    <row r="77" spans="1:14" s="236" customFormat="1" ht="17.25" hidden="1" x14ac:dyDescent="0.2">
      <c r="A77" s="243"/>
      <c r="B77" s="290"/>
      <c r="C77" s="291"/>
      <c r="D77" s="290"/>
      <c r="E77" s="290"/>
      <c r="F77" s="282"/>
      <c r="G77" s="283"/>
      <c r="H77" s="284"/>
      <c r="I77" s="285">
        <v>50191100</v>
      </c>
      <c r="M77" s="237"/>
      <c r="N77" s="238"/>
    </row>
    <row r="78" spans="1:14" s="236" customFormat="1" ht="17.25" hidden="1" x14ac:dyDescent="0.2">
      <c r="A78" s="243"/>
      <c r="B78" s="290"/>
      <c r="C78" s="291"/>
      <c r="D78" s="290"/>
      <c r="E78" s="290"/>
      <c r="F78" s="292"/>
      <c r="G78" s="293"/>
      <c r="H78" s="294"/>
      <c r="I78" s="295">
        <v>26977000</v>
      </c>
      <c r="M78" s="237"/>
      <c r="N78" s="238"/>
    </row>
    <row r="79" spans="1:14" s="236" customFormat="1" ht="17.25" hidden="1" x14ac:dyDescent="0.2">
      <c r="A79" s="243"/>
      <c r="B79" s="290"/>
      <c r="C79" s="291"/>
      <c r="D79" s="290"/>
      <c r="E79" s="290"/>
      <c r="F79" s="296"/>
      <c r="G79" s="283"/>
      <c r="H79" s="297"/>
      <c r="I79" s="298">
        <f>SUM(I72:I78)</f>
        <v>2018571157.3099997</v>
      </c>
      <c r="J79" s="252"/>
      <c r="K79" s="299"/>
      <c r="M79" s="237"/>
      <c r="N79" s="238"/>
    </row>
    <row r="80" spans="1:14" s="236" customFormat="1" ht="17.25" hidden="1" x14ac:dyDescent="0.2">
      <c r="A80" s="243"/>
      <c r="B80" s="258"/>
      <c r="C80" s="243"/>
      <c r="D80" s="258"/>
      <c r="E80" s="258"/>
      <c r="F80" s="300"/>
      <c r="G80" s="301"/>
      <c r="H80" s="302"/>
      <c r="I80" s="303">
        <v>53357700</v>
      </c>
      <c r="M80" s="237"/>
      <c r="N80" s="238"/>
    </row>
    <row r="81" spans="1:13" s="236" customFormat="1" ht="17.25" hidden="1" x14ac:dyDescent="0.2">
      <c r="A81" s="243"/>
      <c r="B81" s="290"/>
      <c r="C81" s="291"/>
      <c r="D81" s="290"/>
      <c r="E81" s="290"/>
      <c r="F81" s="304"/>
      <c r="I81" s="305"/>
      <c r="M81" s="258"/>
    </row>
    <row r="82" spans="1:13" s="236" customFormat="1" ht="17.25" hidden="1" x14ac:dyDescent="0.2">
      <c r="A82" s="306" t="s">
        <v>74</v>
      </c>
      <c r="B82" s="290"/>
      <c r="C82" s="291"/>
      <c r="D82" s="290"/>
      <c r="E82" s="290"/>
      <c r="F82" s="304"/>
      <c r="I82" s="305"/>
      <c r="M82" s="258"/>
    </row>
    <row r="83" spans="1:13" s="310" customFormat="1" ht="17.25" hidden="1" x14ac:dyDescent="0.2">
      <c r="A83" s="307" t="s">
        <v>2</v>
      </c>
      <c r="B83" s="231" t="s">
        <v>14</v>
      </c>
      <c r="C83" s="232" t="s">
        <v>64</v>
      </c>
      <c r="D83" s="231"/>
      <c r="E83" s="235"/>
      <c r="F83" s="308"/>
      <c r="G83" s="308"/>
      <c r="H83" s="309"/>
      <c r="I83" s="237"/>
      <c r="J83" s="236"/>
      <c r="K83" s="236"/>
      <c r="M83" s="258"/>
    </row>
    <row r="84" spans="1:13" s="310" customFormat="1" ht="18" hidden="1" thickBot="1" x14ac:dyDescent="0.25">
      <c r="A84" s="311" t="s">
        <v>73</v>
      </c>
      <c r="B84" s="267">
        <f>+B85+B86</f>
        <v>10700527358.34</v>
      </c>
      <c r="C84" s="267">
        <f>+C85+C86</f>
        <v>6739491000.8400002</v>
      </c>
      <c r="D84" s="312"/>
      <c r="E84" s="313"/>
      <c r="F84" s="267"/>
      <c r="G84" s="314"/>
      <c r="H84" s="315"/>
      <c r="I84" s="237"/>
      <c r="J84" s="236"/>
      <c r="K84" s="236"/>
      <c r="M84" s="258"/>
    </row>
    <row r="85" spans="1:13" s="310" customFormat="1" ht="18" hidden="1" thickBot="1" x14ac:dyDescent="0.25">
      <c r="A85" s="311" t="s">
        <v>10</v>
      </c>
      <c r="B85" s="267">
        <f>+B17</f>
        <v>9196229177.4200001</v>
      </c>
      <c r="C85" s="316">
        <f>+E17</f>
        <v>6301995748.8500004</v>
      </c>
      <c r="D85" s="312"/>
      <c r="E85" s="314"/>
      <c r="F85" s="316"/>
      <c r="G85" s="314"/>
      <c r="H85" s="315"/>
      <c r="I85" s="237"/>
      <c r="J85" s="236"/>
      <c r="K85" s="236"/>
      <c r="M85" s="258"/>
    </row>
    <row r="86" spans="1:13" s="310" customFormat="1" ht="18" hidden="1" thickBot="1" x14ac:dyDescent="0.25">
      <c r="A86" s="311" t="s">
        <v>11</v>
      </c>
      <c r="B86" s="267">
        <f>+B18</f>
        <v>1504298180.9200001</v>
      </c>
      <c r="C86" s="316">
        <f>+E18</f>
        <v>437495251.99000001</v>
      </c>
      <c r="D86" s="312"/>
      <c r="E86" s="313"/>
      <c r="F86" s="316"/>
      <c r="G86" s="314"/>
      <c r="H86" s="317"/>
      <c r="I86" s="237"/>
      <c r="J86" s="236"/>
      <c r="K86" s="236"/>
      <c r="M86" s="258"/>
    </row>
    <row r="87" spans="1:13" s="310" customFormat="1" ht="17.25" hidden="1" x14ac:dyDescent="0.2">
      <c r="B87" s="258"/>
      <c r="C87" s="243"/>
      <c r="D87" s="258"/>
      <c r="E87" s="258"/>
      <c r="F87" s="270"/>
      <c r="G87" s="236"/>
      <c r="I87" s="237"/>
      <c r="J87" s="236"/>
      <c r="K87" s="236"/>
      <c r="M87" s="258"/>
    </row>
    <row r="88" spans="1:13" s="310" customFormat="1" ht="17.25" hidden="1" x14ac:dyDescent="0.2">
      <c r="A88" s="567" t="s">
        <v>2</v>
      </c>
      <c r="B88" s="546" t="s">
        <v>14</v>
      </c>
      <c r="C88" s="569" t="s">
        <v>64</v>
      </c>
      <c r="D88" s="546"/>
      <c r="E88" s="281"/>
      <c r="F88" s="318"/>
      <c r="G88" s="236"/>
      <c r="I88" s="237"/>
      <c r="J88" s="236"/>
      <c r="K88" s="236"/>
      <c r="M88" s="258"/>
    </row>
    <row r="89" spans="1:13" s="310" customFormat="1" ht="17.25" hidden="1" x14ac:dyDescent="0.2">
      <c r="A89" s="568"/>
      <c r="B89" s="547"/>
      <c r="C89" s="570"/>
      <c r="D89" s="547"/>
      <c r="E89" s="281"/>
      <c r="F89" s="318"/>
      <c r="G89" s="236"/>
      <c r="I89" s="237"/>
      <c r="J89" s="236"/>
      <c r="K89" s="236"/>
      <c r="M89" s="258"/>
    </row>
    <row r="90" spans="1:13" s="324" customFormat="1" ht="17.25" hidden="1" x14ac:dyDescent="0.2">
      <c r="A90" s="319" t="s">
        <v>9</v>
      </c>
      <c r="B90" s="320">
        <f t="shared" ref="B90:B98" si="11">+B29</f>
        <v>3363395507.7899995</v>
      </c>
      <c r="C90" s="320">
        <f t="shared" ref="C90:C98" si="12">+E29</f>
        <v>3186197791.3199997</v>
      </c>
      <c r="D90" s="321"/>
      <c r="E90" s="320"/>
      <c r="F90" s="322"/>
      <c r="G90" s="323"/>
      <c r="I90" s="325"/>
      <c r="J90" s="323"/>
      <c r="K90" s="323"/>
      <c r="M90" s="326"/>
    </row>
    <row r="91" spans="1:13" s="324" customFormat="1" ht="17.25" hidden="1" x14ac:dyDescent="0.2">
      <c r="A91" s="319" t="s">
        <v>37</v>
      </c>
      <c r="B91" s="320">
        <f t="shared" si="11"/>
        <v>2807293974.3599997</v>
      </c>
      <c r="C91" s="320">
        <f t="shared" si="12"/>
        <v>2635159524.1199999</v>
      </c>
      <c r="D91" s="321"/>
      <c r="E91" s="320"/>
      <c r="F91" s="322"/>
      <c r="G91" s="323"/>
      <c r="I91" s="325"/>
      <c r="J91" s="323"/>
      <c r="K91" s="323"/>
      <c r="M91" s="326"/>
    </row>
    <row r="92" spans="1:13" s="310" customFormat="1" ht="17.25" hidden="1" x14ac:dyDescent="0.2">
      <c r="A92" s="327" t="s">
        <v>39</v>
      </c>
      <c r="B92" s="328">
        <f t="shared" si="11"/>
        <v>24020888.32</v>
      </c>
      <c r="C92" s="328">
        <f t="shared" si="12"/>
        <v>24020888.32</v>
      </c>
      <c r="D92" s="329"/>
      <c r="E92" s="328"/>
      <c r="F92" s="330"/>
      <c r="G92" s="236"/>
      <c r="I92" s="237"/>
      <c r="J92" s="236"/>
      <c r="K92" s="236"/>
      <c r="M92" s="258"/>
    </row>
    <row r="93" spans="1:13" s="310" customFormat="1" ht="17.25" hidden="1" x14ac:dyDescent="0.2">
      <c r="A93" s="327" t="s">
        <v>40</v>
      </c>
      <c r="B93" s="328">
        <f t="shared" si="11"/>
        <v>1772393059.27</v>
      </c>
      <c r="C93" s="328">
        <f t="shared" si="12"/>
        <v>1719430930.48</v>
      </c>
      <c r="D93" s="329"/>
      <c r="E93" s="328"/>
      <c r="F93" s="330"/>
      <c r="G93" s="236"/>
      <c r="I93" s="237"/>
      <c r="J93" s="236"/>
      <c r="K93" s="236"/>
      <c r="M93" s="258"/>
    </row>
    <row r="94" spans="1:13" s="310" customFormat="1" ht="17.25" hidden="1" x14ac:dyDescent="0.2">
      <c r="A94" s="327" t="s">
        <v>41</v>
      </c>
      <c r="B94" s="328">
        <f t="shared" si="11"/>
        <v>843117212.76999998</v>
      </c>
      <c r="C94" s="328">
        <f t="shared" si="12"/>
        <v>728852203.6400001</v>
      </c>
      <c r="D94" s="329"/>
      <c r="E94" s="328"/>
      <c r="F94" s="330"/>
      <c r="G94" s="236"/>
      <c r="I94" s="237"/>
      <c r="J94" s="236"/>
      <c r="K94" s="236"/>
      <c r="M94" s="258"/>
    </row>
    <row r="95" spans="1:13" s="310" customFormat="1" ht="17.25" hidden="1" x14ac:dyDescent="0.2">
      <c r="A95" s="327" t="s">
        <v>42</v>
      </c>
      <c r="B95" s="328">
        <f t="shared" si="11"/>
        <v>167762814</v>
      </c>
      <c r="C95" s="328">
        <f t="shared" si="12"/>
        <v>162855501.68000001</v>
      </c>
      <c r="D95" s="329"/>
      <c r="E95" s="328"/>
      <c r="F95" s="330"/>
      <c r="G95" s="236"/>
      <c r="I95" s="237"/>
      <c r="J95" s="236"/>
      <c r="K95" s="236"/>
      <c r="M95" s="258"/>
    </row>
    <row r="96" spans="1:13" s="324" customFormat="1" ht="17.25" hidden="1" x14ac:dyDescent="0.2">
      <c r="A96" s="331" t="s">
        <v>43</v>
      </c>
      <c r="B96" s="320">
        <f t="shared" si="11"/>
        <v>556101533.42999995</v>
      </c>
      <c r="C96" s="320">
        <f t="shared" si="12"/>
        <v>551038267.20000005</v>
      </c>
      <c r="D96" s="321"/>
      <c r="E96" s="320"/>
      <c r="F96" s="322"/>
      <c r="G96" s="323"/>
      <c r="I96" s="325"/>
      <c r="J96" s="323"/>
      <c r="K96" s="323"/>
      <c r="M96" s="326"/>
    </row>
    <row r="97" spans="1:13" s="310" customFormat="1" ht="17.25" hidden="1" x14ac:dyDescent="0.2">
      <c r="A97" s="332" t="s">
        <v>40</v>
      </c>
      <c r="B97" s="328">
        <f t="shared" si="11"/>
        <v>384191433.42999995</v>
      </c>
      <c r="C97" s="328">
        <f t="shared" si="12"/>
        <v>379138167.19999999</v>
      </c>
      <c r="D97" s="329"/>
      <c r="E97" s="328"/>
      <c r="F97" s="330"/>
      <c r="G97" s="236"/>
      <c r="I97" s="237"/>
      <c r="J97" s="236"/>
      <c r="K97" s="236"/>
      <c r="M97" s="258"/>
    </row>
    <row r="98" spans="1:13" s="310" customFormat="1" ht="17.25" hidden="1" x14ac:dyDescent="0.2">
      <c r="A98" s="332" t="s">
        <v>41</v>
      </c>
      <c r="B98" s="328">
        <f t="shared" si="11"/>
        <v>153325783.75</v>
      </c>
      <c r="C98" s="328">
        <f t="shared" si="12"/>
        <v>153315783.75</v>
      </c>
      <c r="D98" s="329"/>
      <c r="E98" s="328"/>
      <c r="F98" s="330"/>
      <c r="G98" s="236"/>
      <c r="I98" s="237"/>
      <c r="J98" s="236"/>
      <c r="K98" s="236"/>
      <c r="M98" s="258"/>
    </row>
    <row r="99" spans="1:13" s="236" customFormat="1" ht="17.25" hidden="1" x14ac:dyDescent="0.2">
      <c r="B99" s="258"/>
      <c r="C99" s="243"/>
      <c r="D99" s="258"/>
      <c r="E99" s="258"/>
      <c r="F99" s="270"/>
      <c r="I99" s="237"/>
      <c r="M99" s="258"/>
    </row>
    <row r="100" spans="1:13" s="236" customFormat="1" ht="17.25" hidden="1" x14ac:dyDescent="0.2">
      <c r="B100" s="258"/>
      <c r="C100" s="243"/>
      <c r="D100" s="258"/>
      <c r="E100" s="258"/>
      <c r="F100" s="270"/>
      <c r="I100" s="237"/>
      <c r="M100" s="258"/>
    </row>
    <row r="101" spans="1:13" s="236" customFormat="1" ht="17.25" hidden="1" x14ac:dyDescent="0.2">
      <c r="B101" s="258"/>
      <c r="C101" s="243"/>
      <c r="D101" s="258"/>
      <c r="E101" s="258"/>
      <c r="F101" s="270"/>
      <c r="I101" s="237"/>
      <c r="M101" s="258"/>
    </row>
    <row r="102" spans="1:13" s="236" customFormat="1" ht="17.25" hidden="1" x14ac:dyDescent="0.2">
      <c r="A102" s="333" t="s">
        <v>75</v>
      </c>
      <c r="B102" s="258"/>
      <c r="C102" s="243"/>
      <c r="D102" s="258"/>
      <c r="E102" s="258"/>
      <c r="F102" s="270"/>
      <c r="I102" s="237"/>
      <c r="M102" s="258"/>
    </row>
    <row r="103" spans="1:13" s="236" customFormat="1" ht="18" hidden="1" thickBot="1" x14ac:dyDescent="0.25">
      <c r="A103" s="559" t="s">
        <v>2</v>
      </c>
      <c r="B103" s="553" t="s">
        <v>14</v>
      </c>
      <c r="C103" s="334" t="s">
        <v>7</v>
      </c>
      <c r="D103" s="335"/>
      <c r="E103" s="336"/>
      <c r="F103" s="337"/>
      <c r="G103" s="338"/>
      <c r="H103" s="335"/>
      <c r="I103" s="336"/>
      <c r="J103" s="337"/>
      <c r="K103" s="553" t="s">
        <v>15</v>
      </c>
      <c r="L103" s="556" t="s">
        <v>16</v>
      </c>
    </row>
    <row r="104" spans="1:13" s="236" customFormat="1" ht="15" hidden="1" customHeight="1" x14ac:dyDescent="0.2">
      <c r="A104" s="560"/>
      <c r="B104" s="554"/>
      <c r="C104" s="553" t="s">
        <v>76</v>
      </c>
      <c r="D104" s="553"/>
      <c r="E104" s="308"/>
      <c r="F104" s="559"/>
      <c r="G104" s="556"/>
      <c r="H104" s="553"/>
      <c r="I104" s="308" t="s">
        <v>77</v>
      </c>
      <c r="J104" s="559" t="s">
        <v>78</v>
      </c>
      <c r="K104" s="554"/>
      <c r="L104" s="557"/>
    </row>
    <row r="105" spans="1:13" s="236" customFormat="1" ht="17.25" hidden="1" x14ac:dyDescent="0.2">
      <c r="A105" s="560"/>
      <c r="B105" s="554"/>
      <c r="C105" s="554"/>
      <c r="D105" s="554"/>
      <c r="E105" s="308"/>
      <c r="F105" s="560"/>
      <c r="G105" s="557"/>
      <c r="H105" s="554"/>
      <c r="I105" s="308" t="s">
        <v>79</v>
      </c>
      <c r="J105" s="560"/>
      <c r="K105" s="554"/>
      <c r="L105" s="557"/>
    </row>
    <row r="106" spans="1:13" s="236" customFormat="1" ht="18" hidden="1" thickBot="1" x14ac:dyDescent="0.25">
      <c r="A106" s="561"/>
      <c r="B106" s="555"/>
      <c r="C106" s="555"/>
      <c r="D106" s="555"/>
      <c r="E106" s="339"/>
      <c r="F106" s="561"/>
      <c r="G106" s="558"/>
      <c r="H106" s="555"/>
      <c r="I106" s="240" t="s">
        <v>60</v>
      </c>
      <c r="J106" s="561"/>
      <c r="K106" s="555"/>
      <c r="L106" s="558"/>
    </row>
    <row r="107" spans="1:13" s="236" customFormat="1" ht="18" hidden="1" thickBot="1" x14ac:dyDescent="0.25">
      <c r="A107" s="244" t="s">
        <v>9</v>
      </c>
      <c r="B107" s="340">
        <f>+B108+B109</f>
        <v>10700527358.34</v>
      </c>
      <c r="C107" s="340">
        <f>+C108+C109</f>
        <v>6739491000.8400002</v>
      </c>
      <c r="D107" s="341"/>
      <c r="E107" s="312"/>
      <c r="F107" s="342"/>
      <c r="G107" s="340"/>
      <c r="H107" s="251"/>
      <c r="I107" s="240">
        <v>81.739999999999995</v>
      </c>
      <c r="J107" s="342">
        <f>+H107-I107</f>
        <v>-81.739999999999995</v>
      </c>
      <c r="K107" s="340">
        <f>+K108+K109</f>
        <v>0</v>
      </c>
      <c r="L107" s="340">
        <f>+L108+L109</f>
        <v>392013410.15999997</v>
      </c>
    </row>
    <row r="108" spans="1:13" s="236" customFormat="1" ht="18" hidden="1" thickBot="1" x14ac:dyDescent="0.25">
      <c r="A108" s="244" t="s">
        <v>10</v>
      </c>
      <c r="B108" s="340">
        <f>+B17</f>
        <v>9196229177.4200001</v>
      </c>
      <c r="C108" s="340">
        <f>+E17</f>
        <v>6301995748.8500004</v>
      </c>
      <c r="D108" s="341"/>
      <c r="E108" s="312"/>
      <c r="F108" s="342"/>
      <c r="G108" s="340"/>
      <c r="H108" s="251"/>
      <c r="I108" s="240">
        <v>81.760000000000005</v>
      </c>
      <c r="J108" s="342">
        <f>+H108-I108</f>
        <v>-81.760000000000005</v>
      </c>
      <c r="K108" s="340" t="str">
        <f>+C17</f>
        <v>0</v>
      </c>
      <c r="L108" s="340">
        <f>+D17</f>
        <v>31060223.699999999</v>
      </c>
    </row>
    <row r="109" spans="1:13" s="236" customFormat="1" ht="18" hidden="1" thickBot="1" x14ac:dyDescent="0.25">
      <c r="A109" s="244" t="s">
        <v>11</v>
      </c>
      <c r="B109" s="340">
        <f>+B18</f>
        <v>1504298180.9200001</v>
      </c>
      <c r="C109" s="340">
        <f>+E18</f>
        <v>437495251.99000001</v>
      </c>
      <c r="D109" s="341"/>
      <c r="E109" s="312"/>
      <c r="F109" s="342"/>
      <c r="G109" s="340"/>
      <c r="H109" s="251"/>
      <c r="I109" s="240">
        <v>81.650000000000006</v>
      </c>
      <c r="J109" s="342">
        <f>+H109-I109</f>
        <v>-81.650000000000006</v>
      </c>
      <c r="K109" s="340" t="str">
        <f>+C18</f>
        <v>0</v>
      </c>
      <c r="L109" s="340">
        <f>+D18</f>
        <v>360953186.45999998</v>
      </c>
    </row>
    <row r="110" spans="1:13" s="236" customFormat="1" ht="17.25" hidden="1" x14ac:dyDescent="0.2">
      <c r="B110" s="258"/>
      <c r="C110" s="258"/>
      <c r="D110" s="270"/>
      <c r="G110" s="237"/>
      <c r="K110" s="243"/>
      <c r="L110" s="258"/>
    </row>
    <row r="111" spans="1:13" s="236" customFormat="1" ht="17.25" hidden="1" x14ac:dyDescent="0.2">
      <c r="A111" s="333" t="s">
        <v>80</v>
      </c>
      <c r="B111" s="258"/>
      <c r="C111" s="258"/>
      <c r="D111" s="270"/>
      <c r="G111" s="237"/>
      <c r="K111" s="243"/>
      <c r="L111" s="258"/>
    </row>
    <row r="112" spans="1:13" s="236" customFormat="1" ht="17.25" hidden="1" x14ac:dyDescent="0.2">
      <c r="A112" s="544" t="s">
        <v>2</v>
      </c>
      <c r="B112" s="546" t="s">
        <v>14</v>
      </c>
      <c r="C112" s="281" t="s">
        <v>7</v>
      </c>
      <c r="D112" s="318"/>
      <c r="E112" s="548"/>
      <c r="F112" s="549"/>
      <c r="G112" s="237"/>
      <c r="K112" s="318" t="s">
        <v>81</v>
      </c>
      <c r="L112" s="546" t="s">
        <v>16</v>
      </c>
    </row>
    <row r="113" spans="1:13" s="236" customFormat="1" ht="17.25" hidden="1" x14ac:dyDescent="0.2">
      <c r="A113" s="545"/>
      <c r="B113" s="547"/>
      <c r="C113" s="281" t="s">
        <v>76</v>
      </c>
      <c r="D113" s="318"/>
      <c r="E113" s="318"/>
      <c r="F113" s="343"/>
      <c r="G113" s="237"/>
      <c r="K113" s="318" t="s">
        <v>82</v>
      </c>
      <c r="L113" s="547"/>
    </row>
    <row r="114" spans="1:13" s="323" customFormat="1" ht="17.25" hidden="1" x14ac:dyDescent="0.2">
      <c r="A114" s="344" t="s">
        <v>9</v>
      </c>
      <c r="B114" s="287">
        <f t="shared" ref="B114:B122" si="13">+B29</f>
        <v>3363395507.7899995</v>
      </c>
      <c r="C114" s="287">
        <f t="shared" ref="C114:C122" si="14">+E29</f>
        <v>3186197791.3199997</v>
      </c>
      <c r="D114" s="345"/>
      <c r="E114" s="320"/>
      <c r="F114" s="346"/>
      <c r="G114" s="325"/>
      <c r="K114" s="287">
        <f t="shared" ref="K114:L122" si="15">+C29</f>
        <v>63748.32</v>
      </c>
      <c r="L114" s="287">
        <f t="shared" si="15"/>
        <v>19055724.869999997</v>
      </c>
    </row>
    <row r="115" spans="1:13" s="323" customFormat="1" ht="17.25" hidden="1" x14ac:dyDescent="0.2">
      <c r="A115" s="344" t="s">
        <v>37</v>
      </c>
      <c r="B115" s="287">
        <f t="shared" si="13"/>
        <v>2807293974.3599997</v>
      </c>
      <c r="C115" s="287">
        <f t="shared" si="14"/>
        <v>2635159524.1199999</v>
      </c>
      <c r="D115" s="345"/>
      <c r="E115" s="320"/>
      <c r="F115" s="346"/>
      <c r="G115" s="325"/>
      <c r="K115" s="287">
        <f t="shared" si="15"/>
        <v>0</v>
      </c>
      <c r="L115" s="287">
        <f t="shared" si="15"/>
        <v>19055724.869999997</v>
      </c>
    </row>
    <row r="116" spans="1:13" s="236" customFormat="1" ht="17.25" hidden="1" x14ac:dyDescent="0.2">
      <c r="A116" s="347" t="s">
        <v>39</v>
      </c>
      <c r="B116" s="287">
        <f t="shared" si="13"/>
        <v>24020888.32</v>
      </c>
      <c r="C116" s="287">
        <f t="shared" si="14"/>
        <v>24020888.32</v>
      </c>
      <c r="D116" s="348"/>
      <c r="E116" s="328"/>
      <c r="F116" s="349"/>
      <c r="G116" s="237"/>
      <c r="K116" s="287">
        <f t="shared" si="15"/>
        <v>0</v>
      </c>
      <c r="L116" s="287">
        <f t="shared" si="15"/>
        <v>0</v>
      </c>
    </row>
    <row r="117" spans="1:13" s="236" customFormat="1" ht="17.25" hidden="1" x14ac:dyDescent="0.2">
      <c r="A117" s="347" t="s">
        <v>40</v>
      </c>
      <c r="B117" s="287">
        <f t="shared" si="13"/>
        <v>1772393059.27</v>
      </c>
      <c r="C117" s="287">
        <f t="shared" si="14"/>
        <v>1719430930.48</v>
      </c>
      <c r="D117" s="348"/>
      <c r="E117" s="328"/>
      <c r="F117" s="349"/>
      <c r="G117" s="237"/>
      <c r="K117" s="287">
        <f t="shared" si="15"/>
        <v>0</v>
      </c>
      <c r="L117" s="287">
        <f t="shared" si="15"/>
        <v>1059233.3999999999</v>
      </c>
    </row>
    <row r="118" spans="1:13" s="236" customFormat="1" ht="17.25" hidden="1" x14ac:dyDescent="0.2">
      <c r="A118" s="347" t="s">
        <v>41</v>
      </c>
      <c r="B118" s="287">
        <f t="shared" si="13"/>
        <v>843117212.76999998</v>
      </c>
      <c r="C118" s="287">
        <f t="shared" si="14"/>
        <v>728852203.6400001</v>
      </c>
      <c r="D118" s="348"/>
      <c r="E118" s="328"/>
      <c r="F118" s="349"/>
      <c r="G118" s="237"/>
      <c r="K118" s="287">
        <f t="shared" si="15"/>
        <v>0</v>
      </c>
      <c r="L118" s="287">
        <f t="shared" si="15"/>
        <v>17996491.469999999</v>
      </c>
    </row>
    <row r="119" spans="1:13" s="236" customFormat="1" ht="17.25" hidden="1" x14ac:dyDescent="0.2">
      <c r="A119" s="347" t="s">
        <v>42</v>
      </c>
      <c r="B119" s="287">
        <f t="shared" si="13"/>
        <v>167762814</v>
      </c>
      <c r="C119" s="287">
        <f t="shared" si="14"/>
        <v>162855501.68000001</v>
      </c>
      <c r="D119" s="348"/>
      <c r="E119" s="328"/>
      <c r="F119" s="349"/>
      <c r="G119" s="237"/>
      <c r="K119" s="287">
        <f t="shared" si="15"/>
        <v>0</v>
      </c>
      <c r="L119" s="287">
        <f t="shared" si="15"/>
        <v>0</v>
      </c>
    </row>
    <row r="120" spans="1:13" s="323" customFormat="1" ht="17.25" hidden="1" x14ac:dyDescent="0.2">
      <c r="A120" s="344" t="s">
        <v>43</v>
      </c>
      <c r="B120" s="287">
        <f t="shared" si="13"/>
        <v>556101533.42999995</v>
      </c>
      <c r="C120" s="287">
        <f t="shared" si="14"/>
        <v>551038267.20000005</v>
      </c>
      <c r="D120" s="345"/>
      <c r="E120" s="320"/>
      <c r="F120" s="346"/>
      <c r="G120" s="325"/>
      <c r="K120" s="287">
        <f t="shared" si="15"/>
        <v>63748.32</v>
      </c>
      <c r="L120" s="287">
        <f t="shared" si="15"/>
        <v>0</v>
      </c>
    </row>
    <row r="121" spans="1:13" s="236" customFormat="1" ht="27" hidden="1" customHeight="1" x14ac:dyDescent="0.2">
      <c r="A121" s="347" t="s">
        <v>40</v>
      </c>
      <c r="B121" s="287">
        <f t="shared" si="13"/>
        <v>384191433.42999995</v>
      </c>
      <c r="C121" s="287">
        <f t="shared" si="14"/>
        <v>379138167.19999999</v>
      </c>
      <c r="D121" s="348"/>
      <c r="E121" s="328"/>
      <c r="F121" s="349"/>
      <c r="G121" s="237"/>
      <c r="K121" s="287">
        <f t="shared" si="15"/>
        <v>53748.32</v>
      </c>
      <c r="L121" s="287">
        <f t="shared" si="15"/>
        <v>0</v>
      </c>
    </row>
    <row r="122" spans="1:13" s="350" customFormat="1" ht="17.25" hidden="1" x14ac:dyDescent="0.2">
      <c r="A122" s="347" t="s">
        <v>41</v>
      </c>
      <c r="B122" s="287">
        <f t="shared" si="13"/>
        <v>153325783.75</v>
      </c>
      <c r="C122" s="287">
        <f t="shared" si="14"/>
        <v>153315783.75</v>
      </c>
      <c r="D122" s="348"/>
      <c r="E122" s="328"/>
      <c r="F122" s="349"/>
      <c r="G122" s="237"/>
      <c r="H122" s="236"/>
      <c r="I122" s="236"/>
      <c r="K122" s="287">
        <f t="shared" si="15"/>
        <v>10000</v>
      </c>
      <c r="L122" s="287">
        <f t="shared" si="15"/>
        <v>0</v>
      </c>
    </row>
    <row r="123" spans="1:13" s="350" customFormat="1" ht="17.25" hidden="1" x14ac:dyDescent="0.2">
      <c r="A123" s="236"/>
      <c r="B123" s="258"/>
      <c r="C123" s="243"/>
      <c r="D123" s="258"/>
      <c r="E123" s="258"/>
      <c r="F123" s="270"/>
      <c r="G123" s="236"/>
      <c r="H123" s="236"/>
      <c r="I123" s="237"/>
      <c r="J123" s="236"/>
      <c r="K123" s="236"/>
      <c r="M123" s="258"/>
    </row>
    <row r="124" spans="1:13" s="350" customFormat="1" ht="17.25" hidden="1" x14ac:dyDescent="0.2">
      <c r="A124" s="350" t="s">
        <v>83</v>
      </c>
      <c r="B124" s="258"/>
      <c r="C124" s="243"/>
      <c r="D124" s="258"/>
      <c r="E124" s="258"/>
      <c r="F124" s="270"/>
      <c r="G124" s="236"/>
      <c r="I124" s="237"/>
      <c r="J124" s="236"/>
      <c r="K124" s="236"/>
      <c r="M124" s="258"/>
    </row>
    <row r="125" spans="1:13" s="350" customFormat="1" ht="18" hidden="1" thickBot="1" x14ac:dyDescent="0.25">
      <c r="A125" s="550" t="s">
        <v>2</v>
      </c>
      <c r="B125" s="553" t="s">
        <v>14</v>
      </c>
      <c r="C125" s="556" t="s">
        <v>16</v>
      </c>
      <c r="D125" s="334"/>
      <c r="E125" s="335"/>
      <c r="F125" s="336"/>
      <c r="G125" s="351"/>
      <c r="H125" s="352"/>
      <c r="I125" s="335"/>
      <c r="J125" s="336"/>
      <c r="K125" s="351"/>
      <c r="M125" s="258"/>
    </row>
    <row r="126" spans="1:13" s="350" customFormat="1" ht="15" hidden="1" customHeight="1" x14ac:dyDescent="0.2">
      <c r="A126" s="551"/>
      <c r="B126" s="554"/>
      <c r="C126" s="557"/>
      <c r="D126" s="553"/>
      <c r="E126" s="553"/>
      <c r="F126" s="308"/>
      <c r="G126" s="556"/>
      <c r="H126" s="550"/>
      <c r="I126" s="553" t="s">
        <v>60</v>
      </c>
      <c r="J126" s="308" t="s">
        <v>77</v>
      </c>
      <c r="K126" s="556" t="s">
        <v>78</v>
      </c>
      <c r="M126" s="258"/>
    </row>
    <row r="127" spans="1:13" s="350" customFormat="1" ht="17.25" hidden="1" x14ac:dyDescent="0.2">
      <c r="A127" s="551"/>
      <c r="B127" s="554"/>
      <c r="C127" s="557"/>
      <c r="D127" s="554"/>
      <c r="E127" s="554"/>
      <c r="F127" s="308"/>
      <c r="G127" s="557"/>
      <c r="H127" s="551"/>
      <c r="I127" s="554"/>
      <c r="J127" s="308" t="s">
        <v>79</v>
      </c>
      <c r="K127" s="557"/>
      <c r="M127" s="258"/>
    </row>
    <row r="128" spans="1:13" s="350" customFormat="1" ht="18" hidden="1" thickBot="1" x14ac:dyDescent="0.25">
      <c r="A128" s="552"/>
      <c r="B128" s="555"/>
      <c r="C128" s="558"/>
      <c r="D128" s="555"/>
      <c r="E128" s="555"/>
      <c r="F128" s="339"/>
      <c r="G128" s="558"/>
      <c r="H128" s="552"/>
      <c r="I128" s="555"/>
      <c r="J128" s="240" t="s">
        <v>60</v>
      </c>
      <c r="K128" s="558"/>
      <c r="M128" s="258"/>
    </row>
    <row r="129" spans="1:13" s="350" customFormat="1" ht="18" hidden="1" thickBot="1" x14ac:dyDescent="0.25">
      <c r="A129" s="353" t="s">
        <v>9</v>
      </c>
      <c r="B129" s="316">
        <f>+B130+B131</f>
        <v>89547000</v>
      </c>
      <c r="C129" s="354">
        <f>+C130+C131</f>
        <v>1159</v>
      </c>
      <c r="D129" s="316"/>
      <c r="E129" s="242"/>
      <c r="F129" s="240"/>
      <c r="G129" s="272"/>
      <c r="H129" s="355"/>
      <c r="I129" s="242">
        <f>+H129*100/B129</f>
        <v>0</v>
      </c>
      <c r="J129" s="240">
        <v>81.739999999999995</v>
      </c>
      <c r="K129" s="272">
        <f>+I129-J129</f>
        <v>-81.739999999999995</v>
      </c>
      <c r="M129" s="258"/>
    </row>
    <row r="130" spans="1:13" s="350" customFormat="1" ht="18" hidden="1" thickBot="1" x14ac:dyDescent="0.25">
      <c r="A130" s="353" t="s">
        <v>10</v>
      </c>
      <c r="B130" s="316">
        <f>B22</f>
        <v>14945000</v>
      </c>
      <c r="C130" s="356">
        <f>D22</f>
        <v>1159</v>
      </c>
      <c r="D130" s="316"/>
      <c r="E130" s="242"/>
      <c r="F130" s="240"/>
      <c r="G130" s="272"/>
      <c r="H130" s="355"/>
      <c r="I130" s="242">
        <f>+H130*100/B130</f>
        <v>0</v>
      </c>
      <c r="J130" s="240">
        <v>81.760000000000005</v>
      </c>
      <c r="K130" s="272">
        <f>+I130-J130</f>
        <v>-81.760000000000005</v>
      </c>
      <c r="M130" s="258"/>
    </row>
    <row r="131" spans="1:13" s="236" customFormat="1" ht="18" hidden="1" thickBot="1" x14ac:dyDescent="0.25">
      <c r="A131" s="353" t="s">
        <v>11</v>
      </c>
      <c r="B131" s="316">
        <f>B23</f>
        <v>74602000</v>
      </c>
      <c r="C131" s="354" t="str">
        <f>D23</f>
        <v>0</v>
      </c>
      <c r="D131" s="316"/>
      <c r="E131" s="242"/>
      <c r="F131" s="240"/>
      <c r="G131" s="272"/>
      <c r="H131" s="355"/>
      <c r="I131" s="242">
        <f>+H131*100/B131</f>
        <v>0</v>
      </c>
      <c r="J131" s="240">
        <v>81.650000000000006</v>
      </c>
      <c r="K131" s="272">
        <f>+I131-J131</f>
        <v>-81.650000000000006</v>
      </c>
      <c r="M131" s="258"/>
    </row>
    <row r="132" spans="1:13" s="236" customFormat="1" ht="17.25" hidden="1" x14ac:dyDescent="0.2">
      <c r="B132" s="258"/>
      <c r="C132" s="243"/>
      <c r="D132" s="258"/>
      <c r="E132" s="258"/>
      <c r="F132" s="270"/>
      <c r="I132" s="237"/>
      <c r="M132" s="258"/>
    </row>
    <row r="133" spans="1:13" s="236" customFormat="1" ht="17.25" hidden="1" x14ac:dyDescent="0.2">
      <c r="B133" s="258"/>
      <c r="C133" s="243"/>
      <c r="D133" s="258"/>
      <c r="E133" s="258"/>
      <c r="F133" s="270"/>
      <c r="I133" s="237"/>
      <c r="M133" s="258"/>
    </row>
    <row r="134" spans="1:13" s="236" customFormat="1" ht="15" hidden="1" customHeight="1" x14ac:dyDescent="0.2">
      <c r="A134" s="540" t="s">
        <v>2</v>
      </c>
      <c r="B134" s="542" t="s">
        <v>14</v>
      </c>
      <c r="C134" s="358" t="s">
        <v>81</v>
      </c>
      <c r="D134" s="542"/>
      <c r="E134" s="542"/>
      <c r="F134" s="538"/>
      <c r="G134" s="538"/>
      <c r="H134" s="357"/>
      <c r="I134" s="237"/>
      <c r="M134" s="258"/>
    </row>
    <row r="135" spans="1:13" s="236" customFormat="1" ht="24" hidden="1" customHeight="1" thickBot="1" x14ac:dyDescent="0.25">
      <c r="A135" s="541"/>
      <c r="B135" s="543"/>
      <c r="C135" s="360" t="s">
        <v>82</v>
      </c>
      <c r="D135" s="543"/>
      <c r="E135" s="543"/>
      <c r="F135" s="539"/>
      <c r="G135" s="539"/>
      <c r="H135" s="359"/>
      <c r="I135" s="237"/>
      <c r="M135" s="258"/>
    </row>
    <row r="136" spans="1:13" s="365" customFormat="1" ht="18.75" hidden="1" thickTop="1" thickBot="1" x14ac:dyDescent="0.25">
      <c r="A136" s="361" t="s">
        <v>85</v>
      </c>
      <c r="B136" s="362"/>
      <c r="C136" s="363"/>
      <c r="D136" s="362"/>
      <c r="E136" s="362"/>
      <c r="F136" s="363"/>
      <c r="G136" s="363"/>
      <c r="H136" s="364"/>
      <c r="I136" s="237"/>
      <c r="J136" s="236"/>
      <c r="K136" s="236"/>
      <c r="M136" s="366"/>
    </row>
    <row r="137" spans="1:13" s="365" customFormat="1" ht="18" hidden="1" thickBot="1" x14ac:dyDescent="0.25">
      <c r="A137" s="367" t="s">
        <v>86</v>
      </c>
      <c r="B137" s="368">
        <f>+B16</f>
        <v>10700527358.34</v>
      </c>
      <c r="C137" s="369" t="s">
        <v>87</v>
      </c>
      <c r="D137" s="370"/>
      <c r="E137" s="370"/>
      <c r="F137" s="371"/>
      <c r="G137" s="372"/>
      <c r="H137" s="373"/>
      <c r="I137" s="374">
        <v>23665.57979498</v>
      </c>
      <c r="M137" s="366"/>
    </row>
    <row r="138" spans="1:13" s="365" customFormat="1" ht="18" hidden="1" thickBot="1" x14ac:dyDescent="0.25">
      <c r="A138" s="375" t="s">
        <v>88</v>
      </c>
      <c r="B138" s="368">
        <f>+B17</f>
        <v>9196229177.4200001</v>
      </c>
      <c r="C138" s="376" t="s">
        <v>87</v>
      </c>
      <c r="D138" s="370"/>
      <c r="E138" s="370"/>
      <c r="F138" s="377"/>
      <c r="G138" s="372"/>
      <c r="H138" s="373"/>
      <c r="I138" s="374">
        <v>15201.216024739999</v>
      </c>
      <c r="M138" s="366"/>
    </row>
    <row r="139" spans="1:13" s="236" customFormat="1" ht="23.25" hidden="1" customHeight="1" thickBot="1" x14ac:dyDescent="0.25">
      <c r="A139" s="367" t="s">
        <v>89</v>
      </c>
      <c r="B139" s="368">
        <f>+B18</f>
        <v>1504298180.9200001</v>
      </c>
      <c r="C139" s="369" t="s">
        <v>87</v>
      </c>
      <c r="D139" s="370"/>
      <c r="E139" s="370"/>
      <c r="F139" s="371"/>
      <c r="G139" s="372"/>
      <c r="H139" s="373"/>
      <c r="I139" s="374">
        <v>8464.363770240001</v>
      </c>
      <c r="J139" s="365"/>
      <c r="K139" s="365"/>
      <c r="M139" s="258"/>
    </row>
    <row r="140" spans="1:13" s="236" customFormat="1" ht="18" hidden="1" thickBot="1" x14ac:dyDescent="0.25">
      <c r="A140" s="378" t="s">
        <v>90</v>
      </c>
      <c r="B140" s="379"/>
      <c r="C140" s="380"/>
      <c r="D140" s="379"/>
      <c r="E140" s="379"/>
      <c r="F140" s="380"/>
      <c r="G140" s="380"/>
      <c r="H140" s="381"/>
      <c r="I140" s="237"/>
      <c r="M140" s="258"/>
    </row>
    <row r="141" spans="1:13" s="236" customFormat="1" ht="23.25" hidden="1" customHeight="1" thickBot="1" x14ac:dyDescent="0.25">
      <c r="A141" s="382" t="s">
        <v>91</v>
      </c>
      <c r="B141" s="370">
        <f>+B41</f>
        <v>1811812837.2</v>
      </c>
      <c r="C141" s="383" t="s">
        <v>92</v>
      </c>
      <c r="D141" s="370"/>
      <c r="E141" s="370"/>
      <c r="F141" s="384"/>
      <c r="G141" s="370"/>
      <c r="H141" s="385"/>
      <c r="I141" s="237"/>
      <c r="M141" s="258"/>
    </row>
    <row r="142" spans="1:13" s="323" customFormat="1" ht="18" hidden="1" thickBot="1" x14ac:dyDescent="0.25">
      <c r="A142" s="386" t="s">
        <v>93</v>
      </c>
      <c r="B142" s="387"/>
      <c r="C142" s="388"/>
      <c r="D142" s="387"/>
      <c r="E142" s="387"/>
      <c r="F142" s="388"/>
      <c r="G142" s="388"/>
      <c r="H142" s="389"/>
      <c r="I142" s="237"/>
      <c r="J142" s="236"/>
      <c r="K142" s="236"/>
      <c r="M142" s="326"/>
    </row>
    <row r="143" spans="1:13" s="323" customFormat="1" ht="27.75" hidden="1" customHeight="1" thickBot="1" x14ac:dyDescent="0.25">
      <c r="A143" s="390" t="s">
        <v>86</v>
      </c>
      <c r="B143" s="391">
        <f>+B144+B145</f>
        <v>3363395507.7899995</v>
      </c>
      <c r="C143" s="391">
        <f>+C144+C145</f>
        <v>63748.32</v>
      </c>
      <c r="D143" s="391"/>
      <c r="E143" s="391"/>
      <c r="F143" s="392"/>
      <c r="G143" s="391"/>
      <c r="H143" s="393"/>
      <c r="I143" s="325"/>
      <c r="M143" s="326"/>
    </row>
    <row r="144" spans="1:13" s="323" customFormat="1" ht="18" hidden="1" thickBot="1" x14ac:dyDescent="0.25">
      <c r="A144" s="394" t="s">
        <v>94</v>
      </c>
      <c r="B144" s="391">
        <f>+B30</f>
        <v>2807293974.3599997</v>
      </c>
      <c r="C144" s="391">
        <f>+C30</f>
        <v>0</v>
      </c>
      <c r="D144" s="391"/>
      <c r="E144" s="391"/>
      <c r="F144" s="392"/>
      <c r="G144" s="391"/>
      <c r="H144" s="395"/>
      <c r="I144" s="325"/>
      <c r="M144" s="326"/>
    </row>
    <row r="145" spans="1:13" s="236" customFormat="1" ht="18" hidden="1" thickBot="1" x14ac:dyDescent="0.25">
      <c r="A145" s="390" t="s">
        <v>95</v>
      </c>
      <c r="B145" s="396">
        <f>+B35</f>
        <v>556101533.42999995</v>
      </c>
      <c r="C145" s="396">
        <f>+C35</f>
        <v>63748.32</v>
      </c>
      <c r="D145" s="396"/>
      <c r="E145" s="396"/>
      <c r="F145" s="392"/>
      <c r="G145" s="391"/>
      <c r="H145" s="393"/>
      <c r="I145" s="325"/>
      <c r="J145" s="323"/>
      <c r="K145" s="323"/>
      <c r="M145" s="258"/>
    </row>
    <row r="146" spans="1:13" s="236" customFormat="1" ht="17.25" hidden="1" x14ac:dyDescent="0.2">
      <c r="B146" s="258"/>
      <c r="C146" s="243"/>
      <c r="D146" s="258"/>
      <c r="E146" s="258"/>
      <c r="F146" s="270"/>
      <c r="I146" s="237"/>
      <c r="M146" s="258"/>
    </row>
    <row r="147" spans="1:13" hidden="1" x14ac:dyDescent="0.2"/>
    <row r="148" spans="1:13" hidden="1" x14ac:dyDescent="0.2"/>
    <row r="149" spans="1:13" hidden="1" x14ac:dyDescent="0.2"/>
    <row r="150" spans="1:13" x14ac:dyDescent="0.2">
      <c r="E150" s="221"/>
    </row>
  </sheetData>
  <mergeCells count="54">
    <mergeCell ref="A46:A47"/>
    <mergeCell ref="B46:B47"/>
    <mergeCell ref="E46:E47"/>
    <mergeCell ref="A1:I1"/>
    <mergeCell ref="A2:A3"/>
    <mergeCell ref="B2:C2"/>
    <mergeCell ref="D2:E2"/>
    <mergeCell ref="F2:G2"/>
    <mergeCell ref="H2:I2"/>
    <mergeCell ref="A7:L7"/>
    <mergeCell ref="M7:O7"/>
    <mergeCell ref="A13:L13"/>
    <mergeCell ref="M13:O13"/>
    <mergeCell ref="A42:O42"/>
    <mergeCell ref="A103:A106"/>
    <mergeCell ref="B103:B106"/>
    <mergeCell ref="A53:A54"/>
    <mergeCell ref="B53:B54"/>
    <mergeCell ref="C53:C54"/>
    <mergeCell ref="A62:A63"/>
    <mergeCell ref="B62:B63"/>
    <mergeCell ref="C62:C63"/>
    <mergeCell ref="D71:E71"/>
    <mergeCell ref="A88:A89"/>
    <mergeCell ref="B88:B89"/>
    <mergeCell ref="C88:C89"/>
    <mergeCell ref="D88:D89"/>
    <mergeCell ref="K103:K106"/>
    <mergeCell ref="L103:L106"/>
    <mergeCell ref="C104:C106"/>
    <mergeCell ref="D104:D106"/>
    <mergeCell ref="F104:F106"/>
    <mergeCell ref="G104:G106"/>
    <mergeCell ref="H104:H106"/>
    <mergeCell ref="J104:J106"/>
    <mergeCell ref="A112:A113"/>
    <mergeCell ref="B112:B113"/>
    <mergeCell ref="E112:F112"/>
    <mergeCell ref="L112:L113"/>
    <mergeCell ref="A125:A128"/>
    <mergeCell ref="B125:B128"/>
    <mergeCell ref="C125:C128"/>
    <mergeCell ref="D126:D128"/>
    <mergeCell ref="E126:E128"/>
    <mergeCell ref="G126:G128"/>
    <mergeCell ref="H126:H128"/>
    <mergeCell ref="I126:I128"/>
    <mergeCell ref="K126:K128"/>
    <mergeCell ref="G134:G135"/>
    <mergeCell ref="A134:A135"/>
    <mergeCell ref="B134:B135"/>
    <mergeCell ref="D134:D135"/>
    <mergeCell ref="E134:E135"/>
    <mergeCell ref="F134:F135"/>
  </mergeCells>
  <pageMargins left="0.23622047244094491" right="0.23622047244094491" top="0.74803149606299213" bottom="0.35433070866141736" header="0.31496062992125984" footer="0.31496062992125984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150"/>
  <sheetViews>
    <sheetView topLeftCell="A7" zoomScale="85" zoomScaleNormal="85" workbookViewId="0">
      <selection activeCell="E17" sqref="E17"/>
    </sheetView>
  </sheetViews>
  <sheetFormatPr defaultColWidth="9" defaultRowHeight="14.25" x14ac:dyDescent="0.2"/>
  <cols>
    <col min="1" max="1" width="17.875" style="2" customWidth="1"/>
    <col min="2" max="2" width="14" style="3" customWidth="1"/>
    <col min="3" max="3" width="11.375" style="221" customWidth="1"/>
    <col min="4" max="4" width="14" style="3" customWidth="1"/>
    <col min="5" max="5" width="14.5" style="3" customWidth="1"/>
    <col min="6" max="6" width="12" style="222" customWidth="1"/>
    <col min="7" max="7" width="11.75" style="2" customWidth="1"/>
    <col min="8" max="8" width="11.125" style="2" customWidth="1"/>
    <col min="9" max="9" width="15.125" style="162" customWidth="1"/>
    <col min="10" max="10" width="10.375" style="2" bestFit="1" customWidth="1"/>
    <col min="11" max="11" width="8.5" style="2" customWidth="1"/>
    <col min="12" max="12" width="9.5" style="2" customWidth="1"/>
    <col min="13" max="13" width="12.875" style="3" customWidth="1"/>
    <col min="14" max="14" width="8.375" style="2" customWidth="1"/>
    <col min="15" max="15" width="6.625" style="2" customWidth="1"/>
    <col min="16" max="16" width="7" style="2" bestFit="1" customWidth="1"/>
    <col min="17" max="17" width="20.5" style="2" bestFit="1" customWidth="1"/>
    <col min="18" max="18" width="7.25" style="2" bestFit="1" customWidth="1"/>
    <col min="19" max="19" width="19.375" style="2" bestFit="1" customWidth="1"/>
    <col min="20" max="20" width="15" style="2" bestFit="1" customWidth="1"/>
    <col min="21" max="21" width="13.75" style="2" bestFit="1" customWidth="1"/>
    <col min="22" max="22" width="15" style="2" bestFit="1" customWidth="1"/>
    <col min="23" max="23" width="13.75" style="2" bestFit="1" customWidth="1"/>
    <col min="24" max="25" width="15" style="2" bestFit="1" customWidth="1"/>
    <col min="26" max="16384" width="9" style="2"/>
  </cols>
  <sheetData>
    <row r="1" spans="1:20" ht="20.25" hidden="1" customHeight="1" x14ac:dyDescent="0.2">
      <c r="A1" s="563" t="s">
        <v>106</v>
      </c>
      <c r="B1" s="563"/>
      <c r="C1" s="563"/>
      <c r="D1" s="563"/>
      <c r="E1" s="563"/>
      <c r="F1" s="563"/>
      <c r="G1" s="563"/>
      <c r="H1" s="563"/>
      <c r="I1" s="563"/>
      <c r="J1" s="1"/>
      <c r="Q1" s="2" t="s">
        <v>1</v>
      </c>
    </row>
    <row r="2" spans="1:20" ht="20.25" hidden="1" customHeight="1" x14ac:dyDescent="0.2">
      <c r="A2" s="577" t="s">
        <v>2</v>
      </c>
      <c r="B2" s="579" t="s">
        <v>3</v>
      </c>
      <c r="C2" s="580"/>
      <c r="D2" s="579" t="s">
        <v>4</v>
      </c>
      <c r="E2" s="580"/>
      <c r="F2" s="579" t="s">
        <v>5</v>
      </c>
      <c r="G2" s="580"/>
      <c r="H2" s="581" t="s">
        <v>6</v>
      </c>
      <c r="I2" s="582"/>
      <c r="J2" s="1"/>
    </row>
    <row r="3" spans="1:20" s="1" customFormat="1" ht="18" hidden="1" customHeight="1" x14ac:dyDescent="0.2">
      <c r="A3" s="578"/>
      <c r="B3" s="444" t="s">
        <v>7</v>
      </c>
      <c r="C3" s="445" t="s">
        <v>8</v>
      </c>
      <c r="D3" s="444" t="s">
        <v>7</v>
      </c>
      <c r="E3" s="444" t="s">
        <v>8</v>
      </c>
      <c r="F3" s="445" t="s">
        <v>7</v>
      </c>
      <c r="G3" s="446" t="s">
        <v>8</v>
      </c>
      <c r="H3" s="447" t="s">
        <v>7</v>
      </c>
      <c r="I3" s="448" t="s">
        <v>8</v>
      </c>
      <c r="M3" s="10"/>
    </row>
    <row r="4" spans="1:20" ht="18" hidden="1" customHeight="1" x14ac:dyDescent="0.2">
      <c r="A4" s="449" t="s">
        <v>9</v>
      </c>
      <c r="B4" s="450">
        <v>32</v>
      </c>
      <c r="C4" s="450">
        <v>34.08</v>
      </c>
      <c r="D4" s="450">
        <f>20+32</f>
        <v>52</v>
      </c>
      <c r="E4" s="450">
        <f>+C4+22.16</f>
        <v>56.239999999999995</v>
      </c>
      <c r="F4" s="450">
        <f>23+D4</f>
        <v>75</v>
      </c>
      <c r="G4" s="450">
        <f>+E4+25.5</f>
        <v>81.739999999999995</v>
      </c>
      <c r="H4" s="451">
        <f>18+F4</f>
        <v>93</v>
      </c>
      <c r="I4" s="452">
        <f>+G4+18.26</f>
        <v>100</v>
      </c>
    </row>
    <row r="5" spans="1:20" ht="18" hidden="1" customHeight="1" x14ac:dyDescent="0.2">
      <c r="A5" s="453" t="s">
        <v>10</v>
      </c>
      <c r="B5" s="454">
        <v>35</v>
      </c>
      <c r="C5" s="454">
        <v>35.33</v>
      </c>
      <c r="D5" s="454">
        <f>20+35</f>
        <v>55</v>
      </c>
      <c r="E5" s="454">
        <f>20.45+C5</f>
        <v>55.78</v>
      </c>
      <c r="F5" s="454">
        <f>25+D5</f>
        <v>80</v>
      </c>
      <c r="G5" s="454">
        <f>25.98+E5</f>
        <v>81.760000000000005</v>
      </c>
      <c r="H5" s="455">
        <f>18+F5</f>
        <v>98</v>
      </c>
      <c r="I5" s="456">
        <f>18.24+G5</f>
        <v>100</v>
      </c>
    </row>
    <row r="6" spans="1:20" ht="18" hidden="1" customHeight="1" x14ac:dyDescent="0.2">
      <c r="A6" s="457" t="s">
        <v>11</v>
      </c>
      <c r="B6" s="458">
        <v>19</v>
      </c>
      <c r="C6" s="458">
        <v>28.96</v>
      </c>
      <c r="D6" s="458">
        <f>20+19</f>
        <v>39</v>
      </c>
      <c r="E6" s="458">
        <f>29.19+C6</f>
        <v>58.150000000000006</v>
      </c>
      <c r="F6" s="458">
        <f>+D6+18</f>
        <v>57</v>
      </c>
      <c r="G6" s="458">
        <f>23.5+E6</f>
        <v>81.650000000000006</v>
      </c>
      <c r="H6" s="459">
        <f>18+F6</f>
        <v>75</v>
      </c>
      <c r="I6" s="460">
        <f>18.35+G6</f>
        <v>100</v>
      </c>
    </row>
    <row r="7" spans="1:20" ht="20.25" customHeight="1" x14ac:dyDescent="0.2">
      <c r="A7" s="563" t="s">
        <v>121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2"/>
      <c r="N7" s="562"/>
      <c r="O7" s="562"/>
    </row>
    <row r="8" spans="1:20" s="34" customFormat="1" ht="39.75" customHeight="1" x14ac:dyDescent="0.2">
      <c r="A8" s="23" t="s">
        <v>2</v>
      </c>
      <c r="B8" s="461" t="s">
        <v>14</v>
      </c>
      <c r="C8" s="25" t="s">
        <v>15</v>
      </c>
      <c r="D8" s="477" t="s">
        <v>120</v>
      </c>
      <c r="E8" s="461" t="s">
        <v>7</v>
      </c>
      <c r="F8" s="28" t="s">
        <v>17</v>
      </c>
      <c r="G8" s="433" t="s">
        <v>18</v>
      </c>
      <c r="H8" s="443" t="s">
        <v>19</v>
      </c>
      <c r="I8" s="461" t="s">
        <v>20</v>
      </c>
      <c r="J8" s="28" t="s">
        <v>21</v>
      </c>
      <c r="K8" s="433" t="s">
        <v>18</v>
      </c>
      <c r="L8" s="462" t="s">
        <v>22</v>
      </c>
      <c r="M8" s="463" t="s">
        <v>23</v>
      </c>
      <c r="N8" s="33" t="s">
        <v>24</v>
      </c>
      <c r="O8" s="33" t="s">
        <v>25</v>
      </c>
      <c r="Q8" s="35"/>
    </row>
    <row r="9" spans="1:20" ht="20.25" customHeight="1" x14ac:dyDescent="0.2">
      <c r="A9" s="486" t="s">
        <v>123</v>
      </c>
      <c r="B9" s="487"/>
      <c r="C9" s="488"/>
      <c r="D9" s="489"/>
      <c r="E9" s="487"/>
      <c r="F9" s="488"/>
      <c r="G9" s="490"/>
      <c r="H9" s="491"/>
      <c r="I9" s="487"/>
      <c r="J9" s="488"/>
      <c r="K9" s="490"/>
      <c r="L9" s="490"/>
      <c r="M9" s="492"/>
      <c r="N9" s="488"/>
      <c r="O9" s="488"/>
    </row>
    <row r="10" spans="1:20" s="514" customFormat="1" ht="20.25" customHeight="1" x14ac:dyDescent="0.2">
      <c r="A10" s="501" t="s">
        <v>9</v>
      </c>
      <c r="B10" s="502">
        <f>+B11+B12</f>
        <v>177244.75460532002</v>
      </c>
      <c r="C10" s="503"/>
      <c r="D10" s="504">
        <f>+D11+D12</f>
        <v>5479.9164803800004</v>
      </c>
      <c r="E10" s="502">
        <f>+E11+E12</f>
        <v>88246.82750544</v>
      </c>
      <c r="F10" s="505">
        <f>+E10*100/B10</f>
        <v>49.788117962612624</v>
      </c>
      <c r="G10" s="506">
        <v>93</v>
      </c>
      <c r="H10" s="507">
        <f>+F10-G10</f>
        <v>-43.211882037387376</v>
      </c>
      <c r="I10" s="508">
        <f>+I11+I12</f>
        <v>93726.743985819994</v>
      </c>
      <c r="J10" s="505">
        <f>+I10*100/B10</f>
        <v>52.879840757220798</v>
      </c>
      <c r="K10" s="506">
        <v>100</v>
      </c>
      <c r="L10" s="506">
        <f>+J10-K10</f>
        <v>-47.120159242779202</v>
      </c>
      <c r="M10" s="509">
        <f>+B10-I10</f>
        <v>83518.010619500026</v>
      </c>
      <c r="N10" s="510"/>
      <c r="O10" s="510"/>
      <c r="P10" s="511"/>
      <c r="Q10" s="512"/>
      <c r="R10" s="513"/>
      <c r="S10" s="513"/>
      <c r="T10" s="513"/>
    </row>
    <row r="11" spans="1:20" s="527" customFormat="1" ht="20.25" customHeight="1" x14ac:dyDescent="0.55000000000000004">
      <c r="A11" s="515" t="s">
        <v>10</v>
      </c>
      <c r="B11" s="516">
        <v>152692.45698320001</v>
      </c>
      <c r="C11" s="517"/>
      <c r="D11" s="518">
        <v>811.73118058</v>
      </c>
      <c r="E11" s="519">
        <v>83733.013990699998</v>
      </c>
      <c r="F11" s="520">
        <f>+E11*100/B11</f>
        <v>54.837688544046884</v>
      </c>
      <c r="G11" s="521">
        <v>98</v>
      </c>
      <c r="H11" s="522">
        <f>+F11-G11</f>
        <v>-43.162311455953116</v>
      </c>
      <c r="I11" s="523">
        <v>84544.745171279996</v>
      </c>
      <c r="J11" s="520">
        <f>+I11*100/B11</f>
        <v>55.369300384354965</v>
      </c>
      <c r="K11" s="521">
        <v>100</v>
      </c>
      <c r="L11" s="521">
        <f>+J11-K11</f>
        <v>-44.630699615645035</v>
      </c>
      <c r="M11" s="524">
        <f>+B11-I11</f>
        <v>68147.711811920017</v>
      </c>
      <c r="N11" s="510"/>
      <c r="O11" s="510"/>
      <c r="P11" s="525"/>
      <c r="Q11" s="526"/>
    </row>
    <row r="12" spans="1:20" s="527" customFormat="1" ht="20.25" customHeight="1" x14ac:dyDescent="0.55000000000000004">
      <c r="A12" s="515" t="s">
        <v>11</v>
      </c>
      <c r="B12" s="516">
        <v>24552.297622120001</v>
      </c>
      <c r="C12" s="517"/>
      <c r="D12" s="519">
        <v>4668.1852998000004</v>
      </c>
      <c r="E12" s="519">
        <v>4513.8135147399998</v>
      </c>
      <c r="F12" s="520">
        <f>+E12*100/B12</f>
        <v>18.384485167992391</v>
      </c>
      <c r="G12" s="521">
        <v>75</v>
      </c>
      <c r="H12" s="522">
        <f>+F12-G12</f>
        <v>-56.615514832007605</v>
      </c>
      <c r="I12" s="523">
        <f>+E12+D12</f>
        <v>9181.9988145400002</v>
      </c>
      <c r="J12" s="520">
        <f t="shared" ref="J12" si="0">+I12*100/B12</f>
        <v>37.397717133681311</v>
      </c>
      <c r="K12" s="521">
        <v>100</v>
      </c>
      <c r="L12" s="521">
        <f>+J12-K12</f>
        <v>-62.602282866318689</v>
      </c>
      <c r="M12" s="524">
        <f>+B12-I12</f>
        <v>15370.29880758</v>
      </c>
      <c r="N12" s="510"/>
      <c r="O12" s="510"/>
      <c r="P12" s="525"/>
      <c r="Q12" s="526"/>
    </row>
    <row r="13" spans="1:20" ht="20.25" customHeight="1" x14ac:dyDescent="0.2">
      <c r="A13" s="563" t="s">
        <v>122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2" t="s">
        <v>138</v>
      </c>
      <c r="N13" s="562"/>
      <c r="O13" s="562"/>
    </row>
    <row r="14" spans="1:20" s="34" customFormat="1" ht="39" customHeight="1" x14ac:dyDescent="0.2">
      <c r="A14" s="23" t="s">
        <v>2</v>
      </c>
      <c r="B14" s="24" t="s">
        <v>14</v>
      </c>
      <c r="C14" s="25" t="s">
        <v>15</v>
      </c>
      <c r="D14" s="26" t="s">
        <v>16</v>
      </c>
      <c r="E14" s="27" t="s">
        <v>7</v>
      </c>
      <c r="F14" s="28" t="s">
        <v>17</v>
      </c>
      <c r="G14" s="433" t="s">
        <v>18</v>
      </c>
      <c r="H14" s="436" t="e">
        <f>+F14-G14</f>
        <v>#VALUE!</v>
      </c>
      <c r="I14" s="24" t="s">
        <v>20</v>
      </c>
      <c r="J14" s="28" t="s">
        <v>21</v>
      </c>
      <c r="K14" s="433" t="s">
        <v>18</v>
      </c>
      <c r="L14" s="439" t="s">
        <v>22</v>
      </c>
      <c r="M14" s="31" t="s">
        <v>23</v>
      </c>
      <c r="N14" s="32" t="s">
        <v>24</v>
      </c>
      <c r="O14" s="33" t="s">
        <v>25</v>
      </c>
      <c r="Q14" s="35" t="s">
        <v>28</v>
      </c>
    </row>
    <row r="15" spans="1:20" ht="20.25" customHeight="1" x14ac:dyDescent="0.2">
      <c r="A15" s="69" t="s">
        <v>124</v>
      </c>
      <c r="B15" s="70"/>
      <c r="C15" s="71"/>
      <c r="D15" s="72"/>
      <c r="E15" s="73"/>
      <c r="F15" s="71"/>
      <c r="G15" s="434"/>
      <c r="H15" s="434"/>
      <c r="I15" s="70"/>
      <c r="J15" s="71"/>
      <c r="K15" s="434"/>
      <c r="L15" s="440"/>
      <c r="M15" s="73"/>
      <c r="N15" s="75"/>
      <c r="O15" s="76"/>
    </row>
    <row r="16" spans="1:20" s="59" customFormat="1" ht="20.25" customHeight="1" x14ac:dyDescent="0.2">
      <c r="A16" s="45" t="s">
        <v>9</v>
      </c>
      <c r="B16" s="77">
        <f>+B17+B18</f>
        <v>10886023774.66</v>
      </c>
      <c r="C16" s="78">
        <f>+C17+C18</f>
        <v>0</v>
      </c>
      <c r="D16" s="79">
        <f>+D17+D18</f>
        <v>462275039.68000001</v>
      </c>
      <c r="E16" s="80">
        <f>+E17+E18</f>
        <v>6738816489.6099997</v>
      </c>
      <c r="F16" s="50">
        <f>+E16*100/B16</f>
        <v>61.903378396952576</v>
      </c>
      <c r="G16" s="435">
        <v>93</v>
      </c>
      <c r="H16" s="436">
        <f>+F16-G16</f>
        <v>-31.096621603047424</v>
      </c>
      <c r="I16" s="82">
        <f>+C16+D16+E16</f>
        <v>7201091529.29</v>
      </c>
      <c r="J16" s="50">
        <f>+I16*100/B16</f>
        <v>66.149878765214339</v>
      </c>
      <c r="K16" s="435">
        <v>100</v>
      </c>
      <c r="L16" s="441">
        <f>+J16-K16</f>
        <v>-33.850121234785661</v>
      </c>
      <c r="M16" s="83">
        <f>+B16-I16</f>
        <v>3684932245.3699999</v>
      </c>
      <c r="N16" s="55"/>
      <c r="O16" s="55"/>
      <c r="P16" s="56"/>
      <c r="Q16" s="84" t="s">
        <v>30</v>
      </c>
      <c r="R16" s="85"/>
      <c r="S16" s="86">
        <f>+E16+C16+D16</f>
        <v>7201091529.29</v>
      </c>
    </row>
    <row r="17" spans="1:26" ht="25.5" x14ac:dyDescent="0.2">
      <c r="A17" s="60" t="s">
        <v>10</v>
      </c>
      <c r="B17" s="87">
        <v>9381715593.7399998</v>
      </c>
      <c r="C17" s="88" t="s">
        <v>34</v>
      </c>
      <c r="D17" s="89">
        <v>75465564.709999993</v>
      </c>
      <c r="E17" s="90">
        <v>6301321237.6199999</v>
      </c>
      <c r="F17" s="64">
        <f>+E17*100/B17</f>
        <v>67.165980194758731</v>
      </c>
      <c r="G17" s="437">
        <v>98</v>
      </c>
      <c r="H17" s="438">
        <f>+F17-G17</f>
        <v>-30.834019805241269</v>
      </c>
      <c r="I17" s="92">
        <v>6376786802.3299999</v>
      </c>
      <c r="J17" s="64">
        <f>+I17*100/B17</f>
        <v>67.97037000977673</v>
      </c>
      <c r="K17" s="437">
        <v>100</v>
      </c>
      <c r="L17" s="442">
        <f t="shared" ref="L17:L18" si="1">+J17-K17</f>
        <v>-32.02962999022327</v>
      </c>
      <c r="M17" s="93">
        <f>+B17-I17</f>
        <v>3004928791.4099998</v>
      </c>
      <c r="N17" s="55"/>
      <c r="O17" s="55"/>
      <c r="P17" s="68"/>
      <c r="Q17" s="35" t="s">
        <v>31</v>
      </c>
    </row>
    <row r="18" spans="1:26" ht="17.25" customHeight="1" x14ac:dyDescent="0.2">
      <c r="A18" s="60" t="s">
        <v>11</v>
      </c>
      <c r="B18" s="87">
        <v>1504308180.9200001</v>
      </c>
      <c r="C18" s="88" t="s">
        <v>34</v>
      </c>
      <c r="D18" s="89">
        <v>386809474.97000003</v>
      </c>
      <c r="E18" s="90">
        <v>437495251.99000001</v>
      </c>
      <c r="F18" s="64">
        <f>+E18*100/B18</f>
        <v>29.082820763657487</v>
      </c>
      <c r="G18" s="437">
        <v>75</v>
      </c>
      <c r="H18" s="438">
        <f t="shared" ref="H18" si="2">+F18-G18</f>
        <v>-45.917179236342513</v>
      </c>
      <c r="I18" s="92">
        <v>824304726.96000004</v>
      </c>
      <c r="J18" s="64">
        <f t="shared" ref="J18" si="3">+I18*100/B18</f>
        <v>54.796266976084269</v>
      </c>
      <c r="K18" s="437">
        <v>100</v>
      </c>
      <c r="L18" s="442">
        <f t="shared" si="1"/>
        <v>-45.203733023915731</v>
      </c>
      <c r="M18" s="93">
        <f>+B18-I18</f>
        <v>680003453.96000004</v>
      </c>
      <c r="N18" s="55"/>
      <c r="O18" s="55"/>
      <c r="P18" s="68"/>
      <c r="Q18" s="35"/>
    </row>
    <row r="19" spans="1:26" s="1" customFormat="1" ht="21" hidden="1" customHeight="1" x14ac:dyDescent="0.2">
      <c r="A19" s="94" t="s">
        <v>32</v>
      </c>
      <c r="B19" s="95"/>
      <c r="C19" s="96"/>
      <c r="D19" s="97"/>
      <c r="E19" s="98"/>
      <c r="F19" s="99"/>
      <c r="G19" s="100"/>
      <c r="H19" s="100"/>
      <c r="I19" s="101"/>
      <c r="J19" s="102"/>
      <c r="K19" s="103"/>
      <c r="L19" s="104"/>
      <c r="M19" s="105"/>
      <c r="Q19" s="35"/>
    </row>
    <row r="20" spans="1:26" s="120" customFormat="1" ht="21" hidden="1" customHeight="1" x14ac:dyDescent="0.2">
      <c r="A20" s="106" t="s">
        <v>33</v>
      </c>
      <c r="B20" s="107"/>
      <c r="C20" s="108"/>
      <c r="D20" s="109"/>
      <c r="E20" s="110"/>
      <c r="F20" s="111"/>
      <c r="G20" s="112"/>
      <c r="H20" s="113"/>
      <c r="I20" s="114"/>
      <c r="J20" s="115"/>
      <c r="K20" s="116"/>
      <c r="L20" s="117"/>
      <c r="M20" s="118"/>
      <c r="N20" s="119"/>
      <c r="O20" s="119"/>
      <c r="Q20" s="35"/>
    </row>
    <row r="21" spans="1:26" s="133" customFormat="1" ht="21" hidden="1" customHeight="1" x14ac:dyDescent="0.2">
      <c r="A21" s="121" t="s">
        <v>9</v>
      </c>
      <c r="B21" s="122">
        <f>+B22+B23</f>
        <v>89547000</v>
      </c>
      <c r="C21" s="123"/>
      <c r="D21" s="124">
        <f>+D22+D23</f>
        <v>1159</v>
      </c>
      <c r="E21" s="125">
        <f>+E22+E23</f>
        <v>809456</v>
      </c>
      <c r="F21" s="126">
        <f>+E21*100/B21</f>
        <v>0.90394541414006058</v>
      </c>
      <c r="G21" s="127">
        <v>52</v>
      </c>
      <c r="H21" s="128">
        <f>+F21-G21</f>
        <v>-51.096054585859939</v>
      </c>
      <c r="I21" s="129">
        <f>+D21+E21</f>
        <v>810615</v>
      </c>
      <c r="J21" s="126">
        <f>+I21*100/B21</f>
        <v>0.90523970652283159</v>
      </c>
      <c r="K21" s="127">
        <v>56.239999999999995</v>
      </c>
      <c r="L21" s="130">
        <f>+J21-K21</f>
        <v>-55.33476029347716</v>
      </c>
      <c r="M21" s="131">
        <f>+B21-I21</f>
        <v>88736385</v>
      </c>
      <c r="N21" s="132"/>
      <c r="O21" s="132"/>
      <c r="Q21" s="35"/>
    </row>
    <row r="22" spans="1:26" s="120" customFormat="1" ht="21" hidden="1" customHeight="1" x14ac:dyDescent="0.2">
      <c r="A22" s="134" t="s">
        <v>10</v>
      </c>
      <c r="B22" s="135">
        <v>14945000</v>
      </c>
      <c r="C22" s="136"/>
      <c r="D22" s="137">
        <v>1159</v>
      </c>
      <c r="E22" s="138">
        <v>809456</v>
      </c>
      <c r="F22" s="111">
        <f>+E22*100/B22</f>
        <v>5.4162328537972568</v>
      </c>
      <c r="G22" s="139">
        <v>55</v>
      </c>
      <c r="H22" s="140">
        <f>+F22-G22</f>
        <v>-49.583767146202746</v>
      </c>
      <c r="I22" s="141">
        <f t="shared" ref="I22:I27" si="4">+D22+E22</f>
        <v>810615</v>
      </c>
      <c r="J22" s="111">
        <f t="shared" ref="J22:J27" si="5">+I22*100/B22</f>
        <v>5.423987955838073</v>
      </c>
      <c r="K22" s="139">
        <v>55.78</v>
      </c>
      <c r="L22" s="142">
        <f>+J22-K22</f>
        <v>-50.356012044161929</v>
      </c>
      <c r="M22" s="143">
        <f t="shared" ref="M22:M27" si="6">+B22-I22</f>
        <v>14134385</v>
      </c>
      <c r="N22" s="119"/>
      <c r="O22" s="119"/>
      <c r="Q22" s="35"/>
    </row>
    <row r="23" spans="1:26" s="120" customFormat="1" ht="21" hidden="1" customHeight="1" x14ac:dyDescent="0.2">
      <c r="A23" s="134" t="s">
        <v>11</v>
      </c>
      <c r="B23" s="135">
        <v>74602000</v>
      </c>
      <c r="C23" s="144"/>
      <c r="D23" s="137" t="s">
        <v>34</v>
      </c>
      <c r="E23" s="138" t="s">
        <v>34</v>
      </c>
      <c r="F23" s="111">
        <f>+E23*100/B23</f>
        <v>0</v>
      </c>
      <c r="G23" s="139">
        <v>39</v>
      </c>
      <c r="H23" s="140">
        <f>+F23-G23</f>
        <v>-39</v>
      </c>
      <c r="I23" s="141">
        <f t="shared" si="4"/>
        <v>0</v>
      </c>
      <c r="J23" s="111">
        <f t="shared" si="5"/>
        <v>0</v>
      </c>
      <c r="K23" s="139">
        <v>58.150000000000006</v>
      </c>
      <c r="L23" s="142">
        <f>+J23-K23</f>
        <v>-58.150000000000006</v>
      </c>
      <c r="M23" s="143">
        <f t="shared" si="6"/>
        <v>74602000</v>
      </c>
      <c r="N23" s="119"/>
      <c r="O23" s="119"/>
      <c r="Q23" s="35"/>
    </row>
    <row r="24" spans="1:26" s="120" customFormat="1" ht="21" hidden="1" customHeight="1" x14ac:dyDescent="0.2">
      <c r="A24" s="106" t="s">
        <v>35</v>
      </c>
      <c r="B24" s="107"/>
      <c r="C24" s="145"/>
      <c r="D24" s="109"/>
      <c r="E24" s="110"/>
      <c r="F24" s="111"/>
      <c r="G24" s="112"/>
      <c r="H24" s="113"/>
      <c r="I24" s="141">
        <f t="shared" si="4"/>
        <v>0</v>
      </c>
      <c r="J24" s="111"/>
      <c r="K24" s="116"/>
      <c r="L24" s="117"/>
      <c r="M24" s="146">
        <f t="shared" si="6"/>
        <v>0</v>
      </c>
      <c r="N24" s="119"/>
      <c r="O24" s="119"/>
      <c r="Q24" s="35"/>
    </row>
    <row r="25" spans="1:26" s="133" customFormat="1" ht="21" hidden="1" customHeight="1" x14ac:dyDescent="0.2">
      <c r="A25" s="121" t="s">
        <v>9</v>
      </c>
      <c r="B25" s="122">
        <f>+B26+B27</f>
        <v>317032400</v>
      </c>
      <c r="C25" s="123"/>
      <c r="D25" s="124">
        <f>+D26+D27</f>
        <v>467150.06</v>
      </c>
      <c r="E25" s="147">
        <f>+E26+E27</f>
        <v>2267171.71</v>
      </c>
      <c r="F25" s="126">
        <f>+E25*100/B25</f>
        <v>0.71512303158920032</v>
      </c>
      <c r="G25" s="127">
        <v>52</v>
      </c>
      <c r="H25" s="128">
        <f>+F25-G25</f>
        <v>-51.284876968410799</v>
      </c>
      <c r="I25" s="129">
        <f>+I26+I27</f>
        <v>2734321.77</v>
      </c>
      <c r="J25" s="126">
        <f t="shared" si="5"/>
        <v>0.86247392064659634</v>
      </c>
      <c r="K25" s="127">
        <v>56.239999999999995</v>
      </c>
      <c r="L25" s="130">
        <f>+J25-K25</f>
        <v>-55.377526079353402</v>
      </c>
      <c r="M25" s="131">
        <f t="shared" si="6"/>
        <v>314298078.23000002</v>
      </c>
      <c r="N25" s="132"/>
      <c r="O25" s="132"/>
      <c r="Q25" s="35"/>
    </row>
    <row r="26" spans="1:26" s="120" customFormat="1" ht="21" hidden="1" customHeight="1" x14ac:dyDescent="0.2">
      <c r="A26" s="134" t="s">
        <v>10</v>
      </c>
      <c r="B26" s="135">
        <v>23468600</v>
      </c>
      <c r="C26" s="144"/>
      <c r="D26" s="137">
        <v>467150.06</v>
      </c>
      <c r="E26" s="148">
        <v>2267171.71</v>
      </c>
      <c r="F26" s="111">
        <f>+E26*100/B26</f>
        <v>9.6604471932710094</v>
      </c>
      <c r="G26" s="139">
        <v>55</v>
      </c>
      <c r="H26" s="140">
        <f>+F26-G26</f>
        <v>-45.339552806728989</v>
      </c>
      <c r="I26" s="141">
        <f>+D26+E26</f>
        <v>2734321.77</v>
      </c>
      <c r="J26" s="111">
        <f t="shared" si="5"/>
        <v>11.65097947896338</v>
      </c>
      <c r="K26" s="139">
        <v>55.78</v>
      </c>
      <c r="L26" s="142">
        <f>+J26-K26</f>
        <v>-44.129020521036622</v>
      </c>
      <c r="M26" s="143">
        <f t="shared" si="6"/>
        <v>20734278.23</v>
      </c>
      <c r="N26" s="119"/>
      <c r="O26" s="119"/>
      <c r="Q26" s="35"/>
    </row>
    <row r="27" spans="1:26" s="120" customFormat="1" ht="21" hidden="1" customHeight="1" x14ac:dyDescent="0.2">
      <c r="A27" s="134" t="s">
        <v>11</v>
      </c>
      <c r="B27" s="135">
        <v>293563800</v>
      </c>
      <c r="C27" s="144"/>
      <c r="D27" s="137" t="s">
        <v>34</v>
      </c>
      <c r="E27" s="148" t="s">
        <v>34</v>
      </c>
      <c r="F27" s="111">
        <f>+E27*100/B27</f>
        <v>0</v>
      </c>
      <c r="G27" s="139">
        <v>39</v>
      </c>
      <c r="H27" s="140">
        <f>+F27-G27</f>
        <v>-39</v>
      </c>
      <c r="I27" s="141">
        <f t="shared" si="4"/>
        <v>0</v>
      </c>
      <c r="J27" s="111">
        <f t="shared" si="5"/>
        <v>0</v>
      </c>
      <c r="K27" s="139">
        <v>58.150000000000006</v>
      </c>
      <c r="L27" s="142">
        <f>+J27-K27</f>
        <v>-58.150000000000006</v>
      </c>
      <c r="M27" s="143">
        <f t="shared" si="6"/>
        <v>293563800</v>
      </c>
      <c r="N27" s="119"/>
      <c r="O27" s="119"/>
      <c r="Q27" s="35"/>
    </row>
    <row r="28" spans="1:26" s="59" customFormat="1" ht="20.25" customHeight="1" x14ac:dyDescent="0.2">
      <c r="A28" s="149" t="s">
        <v>36</v>
      </c>
      <c r="B28" s="150"/>
      <c r="C28" s="151"/>
      <c r="D28" s="150"/>
      <c r="E28" s="150"/>
      <c r="F28" s="151"/>
      <c r="G28" s="151"/>
      <c r="H28" s="152"/>
      <c r="I28" s="83"/>
      <c r="J28" s="151"/>
      <c r="K28" s="151"/>
      <c r="L28" s="151"/>
      <c r="M28" s="150"/>
      <c r="N28" s="151"/>
      <c r="O28" s="153"/>
      <c r="Q28" s="35"/>
    </row>
    <row r="29" spans="1:26" ht="18" customHeight="1" x14ac:dyDescent="0.2">
      <c r="A29" s="154" t="s">
        <v>9</v>
      </c>
      <c r="B29" s="82">
        <f>+B30+B35</f>
        <v>3363395507.7899995</v>
      </c>
      <c r="C29" s="155">
        <f>+C30+C35</f>
        <v>63748.32</v>
      </c>
      <c r="D29" s="156">
        <f>+D30+D35</f>
        <v>19055724.869999997</v>
      </c>
      <c r="E29" s="157">
        <f>+E30+E35</f>
        <v>3186197791.3199997</v>
      </c>
      <c r="F29" s="158">
        <f>+E29*100/B29</f>
        <v>94.731582531415356</v>
      </c>
      <c r="G29" s="158"/>
      <c r="H29" s="159"/>
      <c r="I29" s="82">
        <f>+C29+D29+E29</f>
        <v>3205317264.5099998</v>
      </c>
      <c r="J29" s="50">
        <f>+I29*100/B29</f>
        <v>95.300040006776698</v>
      </c>
      <c r="K29" s="50"/>
      <c r="L29" s="160"/>
      <c r="M29" s="157">
        <f>+B29-I29</f>
        <v>158078243.27999973</v>
      </c>
      <c r="N29" s="161"/>
      <c r="O29" s="161"/>
      <c r="Q29" s="35"/>
      <c r="S29" s="162"/>
      <c r="T29" s="162">
        <v>63748.32</v>
      </c>
      <c r="U29" s="162">
        <v>19055724.869999997</v>
      </c>
      <c r="V29" s="162">
        <v>3165048076.0699997</v>
      </c>
      <c r="W29" s="163">
        <v>94.625612473293785</v>
      </c>
      <c r="X29" s="162">
        <v>3184167549.2599998</v>
      </c>
      <c r="Y29" s="163">
        <v>95.197228391057948</v>
      </c>
      <c r="Z29" s="162">
        <v>160643642.27999982</v>
      </c>
    </row>
    <row r="30" spans="1:26" s="59" customFormat="1" ht="20.25" customHeight="1" x14ac:dyDescent="0.2">
      <c r="A30" s="154" t="s">
        <v>37</v>
      </c>
      <c r="B30" s="82">
        <f>+SUM(B31:B34)</f>
        <v>2807293974.3599997</v>
      </c>
      <c r="C30" s="155"/>
      <c r="D30" s="156">
        <f t="shared" ref="D30:E30" si="7">+SUM(D31:D34)</f>
        <v>19055724.869999997</v>
      </c>
      <c r="E30" s="157">
        <f t="shared" si="7"/>
        <v>2635159524.1199999</v>
      </c>
      <c r="F30" s="164">
        <f t="shared" ref="F30:F38" si="8">+E30*100/B30</f>
        <v>93.868314048611794</v>
      </c>
      <c r="G30" s="158"/>
      <c r="H30" s="159"/>
      <c r="I30" s="82">
        <f>+SUM(I31:I34)</f>
        <v>2654215248.9899998</v>
      </c>
      <c r="J30" s="158">
        <f>+I30*100/B30</f>
        <v>94.547107400645544</v>
      </c>
      <c r="K30" s="158"/>
      <c r="L30" s="165"/>
      <c r="M30" s="157">
        <f>+SUM(M31:M34)</f>
        <v>153078725.36999983</v>
      </c>
      <c r="N30" s="166"/>
      <c r="O30" s="166"/>
      <c r="Q30" s="167" t="s">
        <v>38</v>
      </c>
      <c r="S30" s="58"/>
      <c r="T30" s="58">
        <v>19055724.870000001</v>
      </c>
      <c r="U30" s="58">
        <v>2632594125.1200004</v>
      </c>
      <c r="V30" s="168">
        <v>93.77693070851879</v>
      </c>
      <c r="W30" s="58">
        <v>2651649849.9899998</v>
      </c>
      <c r="X30" s="168">
        <v>94.455724060552555</v>
      </c>
      <c r="Y30" s="58">
        <v>155644124.36999941</v>
      </c>
    </row>
    <row r="31" spans="1:26" ht="20.25" customHeight="1" x14ac:dyDescent="0.2">
      <c r="A31" s="169" t="s">
        <v>39</v>
      </c>
      <c r="B31" s="92">
        <v>24020888.32</v>
      </c>
      <c r="C31" s="170"/>
      <c r="D31" s="171">
        <v>0</v>
      </c>
      <c r="E31" s="172">
        <v>24020888.32</v>
      </c>
      <c r="F31" s="173">
        <f t="shared" si="8"/>
        <v>100</v>
      </c>
      <c r="G31" s="173"/>
      <c r="H31" s="174"/>
      <c r="I31" s="92">
        <v>24020888.32</v>
      </c>
      <c r="J31" s="173">
        <f t="shared" ref="J31:J35" si="9">+I31*100/B31</f>
        <v>100</v>
      </c>
      <c r="K31" s="173"/>
      <c r="L31" s="175"/>
      <c r="M31" s="172">
        <f>+B31-I31</f>
        <v>0</v>
      </c>
      <c r="N31" s="176"/>
      <c r="O31" s="176"/>
      <c r="Q31" s="35"/>
      <c r="T31" s="162"/>
      <c r="U31" s="163"/>
      <c r="V31" s="162"/>
      <c r="W31" s="162"/>
      <c r="X31" s="162"/>
      <c r="Y31" s="162"/>
      <c r="Z31" s="162"/>
    </row>
    <row r="32" spans="1:26" ht="20.25" customHeight="1" x14ac:dyDescent="0.2">
      <c r="A32" s="169" t="s">
        <v>40</v>
      </c>
      <c r="B32" s="92">
        <v>1772393059.27</v>
      </c>
      <c r="C32" s="170">
        <v>0</v>
      </c>
      <c r="D32" s="171">
        <v>1059233.3999999999</v>
      </c>
      <c r="E32" s="172">
        <v>1719430930.48</v>
      </c>
      <c r="F32" s="173">
        <f>+E32*100/B32</f>
        <v>97.011829373118076</v>
      </c>
      <c r="G32" s="173"/>
      <c r="H32" s="174"/>
      <c r="I32" s="92">
        <v>1720490163.8800001</v>
      </c>
      <c r="J32" s="173">
        <f>+I32*100/B32</f>
        <v>97.071592267948887</v>
      </c>
      <c r="K32" s="173"/>
      <c r="L32" s="175"/>
      <c r="M32" s="172">
        <f>+B32-I32</f>
        <v>51902895.389999866</v>
      </c>
      <c r="N32" s="176"/>
      <c r="O32" s="176"/>
    </row>
    <row r="33" spans="1:18" ht="20.25" customHeight="1" x14ac:dyDescent="0.2">
      <c r="A33" s="60" t="s">
        <v>41</v>
      </c>
      <c r="B33" s="177">
        <v>843117212.76999998</v>
      </c>
      <c r="C33" s="170">
        <v>0</v>
      </c>
      <c r="D33" s="178">
        <v>17996491.469999999</v>
      </c>
      <c r="E33" s="179">
        <v>728852203.6400001</v>
      </c>
      <c r="F33" s="173">
        <f t="shared" si="8"/>
        <v>86.447316292524675</v>
      </c>
      <c r="G33" s="180"/>
      <c r="H33" s="181"/>
      <c r="I33" s="92">
        <v>746848695.11000001</v>
      </c>
      <c r="J33" s="173">
        <f>+I33*100/B33</f>
        <v>88.581834624901461</v>
      </c>
      <c r="K33" s="173"/>
      <c r="L33" s="175"/>
      <c r="M33" s="172">
        <f>+B33-I33</f>
        <v>96268517.659999967</v>
      </c>
      <c r="N33" s="176"/>
      <c r="O33" s="176"/>
    </row>
    <row r="34" spans="1:18" ht="20.25" customHeight="1" x14ac:dyDescent="0.2">
      <c r="A34" s="60" t="s">
        <v>42</v>
      </c>
      <c r="B34" s="182">
        <v>167762814</v>
      </c>
      <c r="C34" s="170">
        <v>0</v>
      </c>
      <c r="D34" s="183">
        <v>0</v>
      </c>
      <c r="E34" s="184">
        <v>162855501.68000001</v>
      </c>
      <c r="F34" s="185">
        <f t="shared" si="8"/>
        <v>97.07485097382785</v>
      </c>
      <c r="G34" s="180"/>
      <c r="H34" s="181"/>
      <c r="I34" s="92">
        <v>162855501.68000001</v>
      </c>
      <c r="J34" s="173">
        <f>+I34*100/B34</f>
        <v>97.07485097382785</v>
      </c>
      <c r="K34" s="180"/>
      <c r="L34" s="186"/>
      <c r="M34" s="172">
        <f>+B34-I34</f>
        <v>4907312.3199999928</v>
      </c>
      <c r="N34" s="176"/>
      <c r="O34" s="176"/>
    </row>
    <row r="35" spans="1:18" s="59" customFormat="1" ht="20.25" customHeight="1" x14ac:dyDescent="0.2">
      <c r="A35" s="45" t="s">
        <v>43</v>
      </c>
      <c r="B35" s="187">
        <f>B36+B37+B38</f>
        <v>556101533.42999995</v>
      </c>
      <c r="C35" s="157">
        <f>+C36+C37+C38</f>
        <v>63748.32</v>
      </c>
      <c r="D35" s="188">
        <f>D36+D37+D38</f>
        <v>0</v>
      </c>
      <c r="E35" s="157">
        <f>+E36+E37+E38</f>
        <v>551038267.20000005</v>
      </c>
      <c r="F35" s="158">
        <f t="shared" si="8"/>
        <v>99.089506874981993</v>
      </c>
      <c r="G35" s="158"/>
      <c r="H35" s="165"/>
      <c r="I35" s="82">
        <f>+I36+I37+I38</f>
        <v>551102015.51999998</v>
      </c>
      <c r="J35" s="50">
        <f t="shared" si="9"/>
        <v>99.100970306777754</v>
      </c>
      <c r="K35" s="50"/>
      <c r="L35" s="160"/>
      <c r="M35" s="157">
        <f>+M36+M37+M38</f>
        <v>4999517.9099999666</v>
      </c>
      <c r="N35" s="166"/>
      <c r="O35" s="166"/>
      <c r="Q35" s="168" t="s">
        <v>44</v>
      </c>
    </row>
    <row r="36" spans="1:18" ht="20.25" customHeight="1" x14ac:dyDescent="0.2">
      <c r="A36" s="60" t="s">
        <v>40</v>
      </c>
      <c r="B36" s="182">
        <v>384191433.42999995</v>
      </c>
      <c r="C36" s="170">
        <v>53748.32</v>
      </c>
      <c r="D36" s="171">
        <v>0</v>
      </c>
      <c r="E36" s="93">
        <v>379138167.19999999</v>
      </c>
      <c r="F36" s="173">
        <f t="shared" si="8"/>
        <v>98.684700961475073</v>
      </c>
      <c r="G36" s="173"/>
      <c r="H36" s="175"/>
      <c r="I36" s="92">
        <f t="shared" ref="I36:I38" si="10">+C36+D36+E36</f>
        <v>379191915.51999998</v>
      </c>
      <c r="J36" s="64">
        <f>+I36*100/B36</f>
        <v>98.698690945457827</v>
      </c>
      <c r="K36" s="64"/>
      <c r="L36" s="189"/>
      <c r="M36" s="172">
        <f>+B36-I36</f>
        <v>4999517.9099999666</v>
      </c>
      <c r="N36" s="176"/>
      <c r="O36" s="176"/>
      <c r="Q36" s="2" t="s">
        <v>45</v>
      </c>
    </row>
    <row r="37" spans="1:18" ht="20.25" customHeight="1" x14ac:dyDescent="0.2">
      <c r="A37" s="169" t="s">
        <v>41</v>
      </c>
      <c r="B37" s="92">
        <v>153325783.75</v>
      </c>
      <c r="C37" s="170">
        <v>10000</v>
      </c>
      <c r="D37" s="171">
        <v>0</v>
      </c>
      <c r="E37" s="93">
        <v>153315783.75</v>
      </c>
      <c r="F37" s="173">
        <f t="shared" si="8"/>
        <v>99.993477939746711</v>
      </c>
      <c r="G37" s="173"/>
      <c r="H37" s="175"/>
      <c r="I37" s="92">
        <f t="shared" si="10"/>
        <v>153325783.75</v>
      </c>
      <c r="J37" s="64">
        <f>+I37*100/B37</f>
        <v>100</v>
      </c>
      <c r="K37" s="64"/>
      <c r="L37" s="189"/>
      <c r="M37" s="172">
        <f>+B37-I37</f>
        <v>0</v>
      </c>
      <c r="N37" s="176"/>
      <c r="O37" s="176"/>
      <c r="Q37" s="2" t="s">
        <v>46</v>
      </c>
    </row>
    <row r="38" spans="1:18" ht="20.25" customHeight="1" x14ac:dyDescent="0.2">
      <c r="A38" s="169" t="s">
        <v>42</v>
      </c>
      <c r="B38" s="92">
        <v>18584316.25</v>
      </c>
      <c r="C38" s="170">
        <v>0</v>
      </c>
      <c r="D38" s="171">
        <v>0</v>
      </c>
      <c r="E38" s="92">
        <v>18584316.25</v>
      </c>
      <c r="F38" s="173">
        <f t="shared" si="8"/>
        <v>100</v>
      </c>
      <c r="G38" s="173"/>
      <c r="H38" s="175"/>
      <c r="I38" s="92">
        <f t="shared" si="10"/>
        <v>18584316.25</v>
      </c>
      <c r="J38" s="64">
        <f>+I38*100/B38</f>
        <v>100</v>
      </c>
      <c r="K38" s="64"/>
      <c r="L38" s="189"/>
      <c r="M38" s="172">
        <f>+B38-I38</f>
        <v>0</v>
      </c>
      <c r="N38" s="176"/>
      <c r="O38" s="176"/>
    </row>
    <row r="39" spans="1:18" s="195" customFormat="1" ht="20.25" customHeight="1" x14ac:dyDescent="0.2">
      <c r="A39" s="149" t="s">
        <v>47</v>
      </c>
      <c r="B39" s="190"/>
      <c r="C39" s="191"/>
      <c r="D39" s="190"/>
      <c r="E39" s="190"/>
      <c r="F39" s="191"/>
      <c r="G39" s="191"/>
      <c r="H39" s="192"/>
      <c r="I39" s="193"/>
      <c r="J39" s="191"/>
      <c r="K39" s="191"/>
      <c r="L39" s="191"/>
      <c r="M39" s="190"/>
      <c r="N39" s="191"/>
      <c r="O39" s="194"/>
    </row>
    <row r="40" spans="1:18" s="206" customFormat="1" ht="51" x14ac:dyDescent="0.2">
      <c r="A40" s="196" t="s">
        <v>2</v>
      </c>
      <c r="B40" s="197" t="s">
        <v>14</v>
      </c>
      <c r="C40" s="198" t="s">
        <v>48</v>
      </c>
      <c r="D40" s="199" t="s">
        <v>49</v>
      </c>
      <c r="E40" s="199" t="s">
        <v>7</v>
      </c>
      <c r="F40" s="200" t="s">
        <v>17</v>
      </c>
      <c r="G40" s="200"/>
      <c r="H40" s="201"/>
      <c r="I40" s="202" t="s">
        <v>50</v>
      </c>
      <c r="J40" s="200" t="s">
        <v>21</v>
      </c>
      <c r="K40" s="200"/>
      <c r="L40" s="203" t="s">
        <v>51</v>
      </c>
      <c r="M40" s="204" t="s">
        <v>53</v>
      </c>
      <c r="N40" s="204"/>
      <c r="O40" s="205"/>
      <c r="Q40" s="206">
        <v>12</v>
      </c>
    </row>
    <row r="41" spans="1:18" s="1" customFormat="1" ht="16.5" customHeight="1" x14ac:dyDescent="0.2">
      <c r="A41" s="207" t="s">
        <v>110</v>
      </c>
      <c r="B41" s="208">
        <v>1811812837.2</v>
      </c>
      <c r="C41" s="209">
        <v>209001039.25999999</v>
      </c>
      <c r="D41" s="494">
        <v>1060396560.3699999</v>
      </c>
      <c r="E41" s="208">
        <v>541537147.67000008</v>
      </c>
      <c r="F41" s="4">
        <f>+E41*100/B41</f>
        <v>29.889243334145863</v>
      </c>
      <c r="G41" s="210"/>
      <c r="H41" s="210"/>
      <c r="I41" s="211">
        <f>+D41+E41</f>
        <v>1601933708.04</v>
      </c>
      <c r="J41" s="4">
        <f>+I41*100/B41</f>
        <v>88.416070090089988</v>
      </c>
      <c r="K41" s="4"/>
      <c r="L41" s="212">
        <v>878089.90000000014</v>
      </c>
      <c r="M41" s="213">
        <f>B41-E41</f>
        <v>1270275689.53</v>
      </c>
      <c r="N41" s="213"/>
      <c r="O41" s="214"/>
      <c r="R41" s="212">
        <v>53803558.950000003</v>
      </c>
    </row>
    <row r="42" spans="1:18" ht="23.25" customHeight="1" x14ac:dyDescent="0.2">
      <c r="A42" s="564" t="s">
        <v>56</v>
      </c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</row>
    <row r="43" spans="1:18" x14ac:dyDescent="0.2">
      <c r="A43" s="94" t="s">
        <v>135</v>
      </c>
      <c r="C43" s="217"/>
      <c r="E43" s="218"/>
      <c r="F43" s="10"/>
      <c r="G43" s="162"/>
      <c r="J43" s="219"/>
      <c r="K43" s="162"/>
      <c r="L43" s="162"/>
      <c r="N43" s="220"/>
    </row>
    <row r="44" spans="1:18" x14ac:dyDescent="0.2">
      <c r="E44" s="222"/>
      <c r="F44" s="223"/>
      <c r="H44" s="162">
        <f>C41+D41+E41+L41</f>
        <v>1811812837.2</v>
      </c>
      <c r="I44" s="162">
        <f>B41-E41</f>
        <v>1270275689.53</v>
      </c>
      <c r="L44" s="224"/>
      <c r="M44" s="162"/>
    </row>
    <row r="45" spans="1:18" s="225" customFormat="1" hidden="1" x14ac:dyDescent="0.2">
      <c r="B45" s="226"/>
      <c r="C45" s="227"/>
      <c r="D45" s="226"/>
      <c r="E45" s="226"/>
      <c r="F45" s="227"/>
      <c r="G45" s="227"/>
      <c r="H45" s="228"/>
      <c r="I45" s="229"/>
      <c r="M45" s="229"/>
      <c r="N45" s="230"/>
    </row>
    <row r="46" spans="1:18" s="236" customFormat="1" ht="34.5" hidden="1" x14ac:dyDescent="0.2">
      <c r="A46" s="559" t="s">
        <v>2</v>
      </c>
      <c r="B46" s="553" t="s">
        <v>14</v>
      </c>
      <c r="C46" s="232" t="s">
        <v>16</v>
      </c>
      <c r="D46" s="232"/>
      <c r="E46" s="553"/>
      <c r="F46" s="233"/>
      <c r="G46" s="233"/>
      <c r="H46" s="234"/>
      <c r="I46" s="235" t="s">
        <v>60</v>
      </c>
      <c r="J46" s="233" t="s">
        <v>61</v>
      </c>
      <c r="K46" s="233" t="s">
        <v>58</v>
      </c>
      <c r="M46" s="237"/>
      <c r="O46" s="238"/>
    </row>
    <row r="47" spans="1:18" s="243" customFormat="1" ht="21.75" hidden="1" customHeight="1" thickBot="1" x14ac:dyDescent="0.25">
      <c r="A47" s="561"/>
      <c r="B47" s="555"/>
      <c r="C47" s="239"/>
      <c r="D47" s="239"/>
      <c r="E47" s="555"/>
      <c r="F47" s="240"/>
      <c r="G47" s="240"/>
      <c r="H47" s="241"/>
      <c r="I47" s="242" t="s">
        <v>50</v>
      </c>
      <c r="J47" s="240"/>
      <c r="K47" s="240" t="s">
        <v>62</v>
      </c>
      <c r="L47" s="236"/>
      <c r="M47" s="237"/>
      <c r="N47" s="236"/>
      <c r="O47" s="238"/>
      <c r="P47" s="236"/>
      <c r="Q47" s="236"/>
      <c r="R47" s="236"/>
    </row>
    <row r="48" spans="1:18" s="243" customFormat="1" ht="18" hidden="1" thickBot="1" x14ac:dyDescent="0.25">
      <c r="A48" s="244" t="s">
        <v>9</v>
      </c>
      <c r="B48" s="245">
        <f>+B49+B50</f>
        <v>10886023774.66</v>
      </c>
      <c r="C48" s="245">
        <f>+C49+C50</f>
        <v>462275039.68000001</v>
      </c>
      <c r="D48" s="245"/>
      <c r="E48" s="246"/>
      <c r="F48" s="247"/>
      <c r="G48" s="248"/>
      <c r="H48" s="249"/>
      <c r="I48" s="246">
        <f>+H48*100/B48</f>
        <v>0</v>
      </c>
      <c r="J48" s="250">
        <v>100</v>
      </c>
      <c r="K48" s="251">
        <f>+I48-J48</f>
        <v>-100</v>
      </c>
      <c r="L48" s="236"/>
      <c r="M48" s="252"/>
      <c r="N48" s="236"/>
      <c r="O48" s="238"/>
      <c r="P48" s="236"/>
      <c r="Q48" s="236"/>
      <c r="R48" s="236"/>
    </row>
    <row r="49" spans="1:18" s="236" customFormat="1" ht="18" hidden="1" thickBot="1" x14ac:dyDescent="0.25">
      <c r="A49" s="244" t="s">
        <v>10</v>
      </c>
      <c r="B49" s="245">
        <f>+B17</f>
        <v>9381715593.7399998</v>
      </c>
      <c r="C49" s="253">
        <f>+D17</f>
        <v>75465564.709999993</v>
      </c>
      <c r="D49" s="254"/>
      <c r="E49" s="246"/>
      <c r="F49" s="247"/>
      <c r="G49" s="248"/>
      <c r="H49" s="249"/>
      <c r="I49" s="246">
        <f>+H49*100/B49</f>
        <v>0</v>
      </c>
      <c r="J49" s="250">
        <v>100</v>
      </c>
      <c r="K49" s="251">
        <f>+I49-J49</f>
        <v>-100</v>
      </c>
      <c r="M49" s="237"/>
      <c r="O49" s="238"/>
    </row>
    <row r="50" spans="1:18" s="243" customFormat="1" ht="18" hidden="1" thickBot="1" x14ac:dyDescent="0.25">
      <c r="A50" s="244" t="s">
        <v>11</v>
      </c>
      <c r="B50" s="245">
        <f>+B18</f>
        <v>1504308180.9200001</v>
      </c>
      <c r="C50" s="253">
        <f>D18</f>
        <v>386809474.97000003</v>
      </c>
      <c r="D50" s="254"/>
      <c r="E50" s="246"/>
      <c r="F50" s="247"/>
      <c r="G50" s="248"/>
      <c r="H50" s="249"/>
      <c r="I50" s="246">
        <f>+H50*100/B50</f>
        <v>0</v>
      </c>
      <c r="J50" s="250">
        <v>100</v>
      </c>
      <c r="K50" s="251">
        <f>+I50-J50</f>
        <v>-100</v>
      </c>
      <c r="L50" s="236"/>
      <c r="M50" s="237"/>
      <c r="N50" s="236"/>
      <c r="O50" s="238"/>
      <c r="P50" s="236"/>
      <c r="Q50" s="236"/>
      <c r="R50" s="236"/>
    </row>
    <row r="51" spans="1:18" s="243" customFormat="1" ht="17.25" hidden="1" x14ac:dyDescent="0.2">
      <c r="A51" s="236"/>
      <c r="B51" s="255"/>
      <c r="C51" s="256"/>
      <c r="D51" s="255"/>
      <c r="E51" s="257"/>
      <c r="F51" s="236"/>
      <c r="G51" s="236"/>
      <c r="H51" s="237"/>
      <c r="I51" s="236"/>
      <c r="J51" s="236"/>
      <c r="K51" s="236"/>
      <c r="L51" s="258"/>
      <c r="M51" s="236"/>
      <c r="N51" s="236"/>
    </row>
    <row r="52" spans="1:18" s="243" customFormat="1" ht="17.25" hidden="1" x14ac:dyDescent="0.2">
      <c r="A52" s="236"/>
      <c r="B52" s="259"/>
      <c r="C52" s="260"/>
      <c r="D52" s="259"/>
      <c r="E52" s="261"/>
      <c r="F52" s="236"/>
      <c r="G52" s="236"/>
      <c r="H52" s="237"/>
      <c r="I52" s="236"/>
      <c r="J52" s="236"/>
      <c r="K52" s="236"/>
      <c r="L52" s="258"/>
      <c r="M52" s="236"/>
      <c r="N52" s="236"/>
    </row>
    <row r="53" spans="1:18" s="243" customFormat="1" ht="17.25" hidden="1" x14ac:dyDescent="0.2">
      <c r="A53" s="559" t="s">
        <v>2</v>
      </c>
      <c r="B53" s="553" t="s">
        <v>14</v>
      </c>
      <c r="C53" s="556" t="s">
        <v>64</v>
      </c>
      <c r="D53" s="233"/>
      <c r="E53" s="235"/>
      <c r="F53" s="233"/>
      <c r="G53" s="236"/>
      <c r="H53" s="236"/>
      <c r="I53" s="237"/>
      <c r="J53" s="236"/>
      <c r="K53" s="236"/>
      <c r="L53" s="236"/>
      <c r="M53" s="258"/>
      <c r="N53" s="236"/>
      <c r="O53" s="236"/>
    </row>
    <row r="54" spans="1:18" s="243" customFormat="1" ht="18" hidden="1" thickBot="1" x14ac:dyDescent="0.25">
      <c r="A54" s="561"/>
      <c r="B54" s="555"/>
      <c r="C54" s="558"/>
      <c r="D54" s="240"/>
      <c r="E54" s="242"/>
      <c r="F54" s="240"/>
      <c r="G54" s="236"/>
      <c r="H54" s="236"/>
      <c r="I54" s="237"/>
      <c r="J54" s="236"/>
      <c r="K54" s="236"/>
      <c r="L54" s="236"/>
      <c r="M54" s="258"/>
      <c r="N54" s="236"/>
      <c r="O54" s="236"/>
    </row>
    <row r="55" spans="1:18" s="243" customFormat="1" ht="18" hidden="1" thickBot="1" x14ac:dyDescent="0.25">
      <c r="A55" s="262" t="s">
        <v>9</v>
      </c>
      <c r="B55" s="263">
        <v>2756171351.6100006</v>
      </c>
      <c r="C55" s="264">
        <v>2141187121.77</v>
      </c>
      <c r="D55" s="264"/>
      <c r="E55" s="264"/>
      <c r="F55" s="265"/>
      <c r="G55" s="236"/>
      <c r="H55" s="236"/>
      <c r="I55" s="237"/>
      <c r="J55" s="236"/>
      <c r="K55" s="236"/>
      <c r="L55" s="236"/>
      <c r="M55" s="258"/>
      <c r="N55" s="236"/>
      <c r="O55" s="236"/>
    </row>
    <row r="56" spans="1:18" s="243" customFormat="1" ht="18" hidden="1" thickBot="1" x14ac:dyDescent="0.25">
      <c r="A56" s="262" t="s">
        <v>37</v>
      </c>
      <c r="B56" s="263">
        <v>2394559480.2300005</v>
      </c>
      <c r="C56" s="264">
        <v>1804632982.97</v>
      </c>
      <c r="D56" s="264"/>
      <c r="E56" s="264"/>
      <c r="F56" s="265"/>
      <c r="G56" s="236"/>
      <c r="H56" s="236"/>
      <c r="I56" s="237"/>
      <c r="J56" s="236"/>
      <c r="K56" s="236"/>
      <c r="L56" s="236"/>
      <c r="M56" s="258"/>
      <c r="N56" s="236"/>
      <c r="O56" s="236"/>
    </row>
    <row r="57" spans="1:18" s="243" customFormat="1" ht="18" hidden="1" thickBot="1" x14ac:dyDescent="0.25">
      <c r="A57" s="266" t="s">
        <v>65</v>
      </c>
      <c r="B57" s="267">
        <v>26618195.989999998</v>
      </c>
      <c r="C57" s="267">
        <v>24037520.32</v>
      </c>
      <c r="D57" s="267"/>
      <c r="E57" s="267"/>
      <c r="F57" s="268"/>
      <c r="G57" s="236"/>
      <c r="H57" s="236"/>
      <c r="I57" s="237"/>
      <c r="J57" s="236"/>
      <c r="K57" s="236"/>
      <c r="L57" s="236"/>
      <c r="M57" s="258"/>
      <c r="N57" s="236"/>
      <c r="O57" s="236"/>
    </row>
    <row r="58" spans="1:18" s="243" customFormat="1" ht="18" hidden="1" thickBot="1" x14ac:dyDescent="0.25">
      <c r="A58" s="266" t="s">
        <v>66</v>
      </c>
      <c r="B58" s="267">
        <v>1807911464.2400002</v>
      </c>
      <c r="C58" s="269">
        <v>1659853361.6500001</v>
      </c>
      <c r="D58" s="269"/>
      <c r="E58" s="269"/>
      <c r="F58" s="268"/>
      <c r="G58" s="236"/>
      <c r="H58" s="236"/>
      <c r="I58" s="237"/>
      <c r="J58" s="236"/>
      <c r="K58" s="236"/>
      <c r="L58" s="236"/>
      <c r="M58" s="258"/>
      <c r="N58" s="236"/>
      <c r="O58" s="236"/>
    </row>
    <row r="59" spans="1:18" s="243" customFormat="1" ht="18" hidden="1" thickBot="1" x14ac:dyDescent="0.25">
      <c r="A59" s="266" t="s">
        <v>67</v>
      </c>
      <c r="B59" s="267">
        <v>560029820</v>
      </c>
      <c r="C59" s="269">
        <v>120742101</v>
      </c>
      <c r="D59" s="269"/>
      <c r="E59" s="269"/>
      <c r="F59" s="268"/>
      <c r="G59" s="236"/>
      <c r="H59" s="236"/>
      <c r="I59" s="237"/>
      <c r="J59" s="236"/>
      <c r="K59" s="236"/>
      <c r="L59" s="236"/>
      <c r="M59" s="258"/>
      <c r="N59" s="236"/>
      <c r="O59" s="236"/>
    </row>
    <row r="60" spans="1:18" s="243" customFormat="1" ht="18" hidden="1" thickBot="1" x14ac:dyDescent="0.25">
      <c r="A60" s="262" t="s">
        <v>68</v>
      </c>
      <c r="B60" s="263">
        <v>361611871.38</v>
      </c>
      <c r="C60" s="264">
        <v>336554138.79999995</v>
      </c>
      <c r="D60" s="264"/>
      <c r="E60" s="264"/>
      <c r="F60" s="265"/>
      <c r="G60" s="236"/>
      <c r="H60" s="236"/>
      <c r="I60" s="237"/>
      <c r="J60" s="236"/>
      <c r="K60" s="236"/>
      <c r="L60" s="236"/>
      <c r="M60" s="258"/>
      <c r="N60" s="236"/>
      <c r="O60" s="236"/>
    </row>
    <row r="61" spans="1:18" s="243" customFormat="1" ht="17.25" hidden="1" x14ac:dyDescent="0.2">
      <c r="A61" s="236"/>
      <c r="B61" s="258"/>
      <c r="E61" s="258"/>
      <c r="F61" s="270"/>
      <c r="G61" s="236"/>
      <c r="H61" s="236"/>
      <c r="I61" s="237"/>
      <c r="J61" s="236"/>
      <c r="K61" s="236"/>
      <c r="L61" s="236"/>
      <c r="M61" s="258"/>
      <c r="N61" s="236"/>
      <c r="O61" s="236"/>
    </row>
    <row r="62" spans="1:18" s="243" customFormat="1" ht="17.25" hidden="1" x14ac:dyDescent="0.2">
      <c r="A62" s="559" t="s">
        <v>14</v>
      </c>
      <c r="B62" s="553" t="s">
        <v>64</v>
      </c>
      <c r="C62" s="556" t="s">
        <v>69</v>
      </c>
      <c r="D62" s="233"/>
      <c r="E62" s="235"/>
      <c r="F62" s="270"/>
      <c r="G62" s="236"/>
      <c r="H62" s="236"/>
      <c r="I62" s="237"/>
      <c r="J62" s="236"/>
      <c r="K62" s="236"/>
      <c r="L62" s="236"/>
      <c r="M62" s="258"/>
      <c r="N62" s="236"/>
      <c r="O62" s="236"/>
    </row>
    <row r="63" spans="1:18" s="243" customFormat="1" ht="18" hidden="1" thickBot="1" x14ac:dyDescent="0.25">
      <c r="A63" s="561"/>
      <c r="B63" s="555"/>
      <c r="C63" s="558"/>
      <c r="D63" s="240"/>
      <c r="E63" s="242"/>
      <c r="F63" s="270"/>
      <c r="G63" s="236"/>
      <c r="H63" s="236"/>
      <c r="I63" s="237"/>
      <c r="J63" s="236"/>
      <c r="K63" s="236"/>
      <c r="L63" s="236"/>
      <c r="M63" s="258"/>
      <c r="N63" s="236"/>
      <c r="O63" s="236"/>
    </row>
    <row r="64" spans="1:18" s="236" customFormat="1" ht="18" hidden="1" thickBot="1" x14ac:dyDescent="0.25">
      <c r="A64" s="271">
        <v>2272.61</v>
      </c>
      <c r="B64" s="242">
        <v>1304.3499999999999</v>
      </c>
      <c r="C64" s="272">
        <v>57.394361549055922</v>
      </c>
      <c r="D64" s="272"/>
      <c r="E64" s="242"/>
      <c r="F64" s="270"/>
      <c r="I64" s="237"/>
      <c r="M64" s="258"/>
    </row>
    <row r="65" spans="1:14" s="236" customFormat="1" ht="17.25" hidden="1" x14ac:dyDescent="0.2">
      <c r="B65" s="258"/>
      <c r="C65" s="243"/>
      <c r="D65" s="258"/>
      <c r="E65" s="258"/>
      <c r="F65" s="270"/>
      <c r="I65" s="237"/>
      <c r="M65" s="258"/>
    </row>
    <row r="66" spans="1:14" s="236" customFormat="1" ht="17.25" hidden="1" x14ac:dyDescent="0.2">
      <c r="B66" s="258"/>
      <c r="C66" s="243"/>
      <c r="D66" s="258"/>
      <c r="E66" s="258"/>
      <c r="F66" s="270"/>
      <c r="I66" s="237"/>
      <c r="M66" s="258"/>
    </row>
    <row r="67" spans="1:14" s="236" customFormat="1" ht="17.25" hidden="1" x14ac:dyDescent="0.2">
      <c r="B67" s="258"/>
      <c r="C67" s="243"/>
      <c r="D67" s="258"/>
      <c r="E67" s="258"/>
      <c r="F67" s="270"/>
      <c r="I67" s="237"/>
      <c r="M67" s="258"/>
    </row>
    <row r="68" spans="1:14" s="236" customFormat="1" ht="17.25" hidden="1" x14ac:dyDescent="0.2">
      <c r="B68" s="258"/>
      <c r="C68" s="243"/>
      <c r="D68" s="258"/>
      <c r="E68" s="258"/>
      <c r="F68" s="270"/>
      <c r="I68" s="237"/>
      <c r="M68" s="258"/>
    </row>
    <row r="69" spans="1:14" s="236" customFormat="1" ht="17.25" hidden="1" x14ac:dyDescent="0.2">
      <c r="B69" s="258"/>
      <c r="C69" s="243"/>
      <c r="D69" s="258"/>
      <c r="E69" s="258"/>
      <c r="F69" s="270"/>
      <c r="I69" s="237"/>
      <c r="M69" s="258"/>
    </row>
    <row r="70" spans="1:14" s="236" customFormat="1" ht="17.25" hidden="1" x14ac:dyDescent="0.2">
      <c r="B70" s="258"/>
      <c r="C70" s="243"/>
      <c r="D70" s="258"/>
      <c r="E70" s="258"/>
      <c r="F70" s="270"/>
      <c r="I70" s="237"/>
      <c r="M70" s="258"/>
    </row>
    <row r="71" spans="1:14" s="236" customFormat="1" ht="42.75" hidden="1" customHeight="1" thickBot="1" x14ac:dyDescent="0.25">
      <c r="A71" s="250" t="s">
        <v>14</v>
      </c>
      <c r="B71" s="273" t="s">
        <v>70</v>
      </c>
      <c r="C71" s="274" t="s">
        <v>71</v>
      </c>
      <c r="D71" s="565"/>
      <c r="E71" s="566"/>
      <c r="F71" s="275"/>
      <c r="G71" s="276"/>
      <c r="H71" s="277"/>
      <c r="I71" s="278" t="s">
        <v>72</v>
      </c>
      <c r="M71" s="237"/>
      <c r="N71" s="238"/>
    </row>
    <row r="72" spans="1:14" s="236" customFormat="1" ht="17.25" hidden="1" x14ac:dyDescent="0.2">
      <c r="A72" s="250"/>
      <c r="B72" s="279"/>
      <c r="C72" s="250"/>
      <c r="D72" s="280"/>
      <c r="E72" s="281"/>
      <c r="F72" s="282"/>
      <c r="G72" s="283"/>
      <c r="H72" s="284"/>
      <c r="I72" s="285">
        <v>1193325315.4499998</v>
      </c>
      <c r="M72" s="237"/>
      <c r="N72" s="238"/>
    </row>
    <row r="73" spans="1:14" s="236" customFormat="1" ht="17.25" hidden="1" x14ac:dyDescent="0.2">
      <c r="A73" s="250" t="s">
        <v>73</v>
      </c>
      <c r="B73" s="279">
        <v>23377.21</v>
      </c>
      <c r="C73" s="286">
        <v>25633.058297030002</v>
      </c>
      <c r="D73" s="287"/>
      <c r="E73" s="273"/>
      <c r="F73" s="282"/>
      <c r="G73" s="283"/>
      <c r="H73" s="284"/>
      <c r="I73" s="285">
        <v>277254955.12</v>
      </c>
      <c r="M73" s="237"/>
      <c r="N73" s="238"/>
    </row>
    <row r="74" spans="1:14" s="236" customFormat="1" ht="17.25" hidden="1" x14ac:dyDescent="0.2">
      <c r="A74" s="250" t="s">
        <v>10</v>
      </c>
      <c r="B74" s="279">
        <v>14084.97</v>
      </c>
      <c r="C74" s="286">
        <v>16258.63813388</v>
      </c>
      <c r="D74" s="288"/>
      <c r="E74" s="289"/>
      <c r="F74" s="282"/>
      <c r="G74" s="283"/>
      <c r="H74" s="284"/>
      <c r="I74" s="285">
        <v>238871435.02999997</v>
      </c>
      <c r="M74" s="237"/>
      <c r="N74" s="238"/>
    </row>
    <row r="75" spans="1:14" s="236" customFormat="1" ht="17.25" hidden="1" x14ac:dyDescent="0.2">
      <c r="A75" s="250" t="s">
        <v>11</v>
      </c>
      <c r="B75" s="279">
        <v>9292.24</v>
      </c>
      <c r="C75" s="286">
        <v>9374.42016315</v>
      </c>
      <c r="D75" s="287"/>
      <c r="E75" s="273"/>
      <c r="F75" s="282"/>
      <c r="G75" s="283"/>
      <c r="H75" s="284"/>
      <c r="I75" s="285">
        <v>139884551.71000004</v>
      </c>
      <c r="M75" s="237"/>
      <c r="N75" s="238"/>
    </row>
    <row r="76" spans="1:14" s="236" customFormat="1" ht="17.25" hidden="1" x14ac:dyDescent="0.2">
      <c r="A76" s="243"/>
      <c r="B76" s="290"/>
      <c r="C76" s="291"/>
      <c r="D76" s="290"/>
      <c r="E76" s="290"/>
      <c r="F76" s="282"/>
      <c r="G76" s="283"/>
      <c r="H76" s="284"/>
      <c r="I76" s="285">
        <v>92066800</v>
      </c>
      <c r="M76" s="237"/>
      <c r="N76" s="238"/>
    </row>
    <row r="77" spans="1:14" s="236" customFormat="1" ht="17.25" hidden="1" x14ac:dyDescent="0.2">
      <c r="A77" s="243"/>
      <c r="B77" s="290"/>
      <c r="C77" s="291"/>
      <c r="D77" s="290"/>
      <c r="E77" s="290"/>
      <c r="F77" s="282"/>
      <c r="G77" s="283"/>
      <c r="H77" s="284"/>
      <c r="I77" s="285">
        <v>50191100</v>
      </c>
      <c r="M77" s="237"/>
      <c r="N77" s="238"/>
    </row>
    <row r="78" spans="1:14" s="236" customFormat="1" ht="17.25" hidden="1" x14ac:dyDescent="0.2">
      <c r="A78" s="243"/>
      <c r="B78" s="290"/>
      <c r="C78" s="291"/>
      <c r="D78" s="290"/>
      <c r="E78" s="290"/>
      <c r="F78" s="292"/>
      <c r="G78" s="293"/>
      <c r="H78" s="294"/>
      <c r="I78" s="295">
        <v>26977000</v>
      </c>
      <c r="M78" s="237"/>
      <c r="N78" s="238"/>
    </row>
    <row r="79" spans="1:14" s="236" customFormat="1" ht="17.25" hidden="1" x14ac:dyDescent="0.2">
      <c r="A79" s="243"/>
      <c r="B79" s="290"/>
      <c r="C79" s="291"/>
      <c r="D79" s="290"/>
      <c r="E79" s="290"/>
      <c r="F79" s="296"/>
      <c r="G79" s="283"/>
      <c r="H79" s="297"/>
      <c r="I79" s="298">
        <f>SUM(I72:I78)</f>
        <v>2018571157.3099997</v>
      </c>
      <c r="J79" s="252"/>
      <c r="K79" s="299"/>
      <c r="M79" s="237"/>
      <c r="N79" s="238"/>
    </row>
    <row r="80" spans="1:14" s="236" customFormat="1" ht="17.25" hidden="1" x14ac:dyDescent="0.2">
      <c r="A80" s="243"/>
      <c r="B80" s="258"/>
      <c r="C80" s="243"/>
      <c r="D80" s="258"/>
      <c r="E80" s="258"/>
      <c r="F80" s="300"/>
      <c r="G80" s="301"/>
      <c r="H80" s="302"/>
      <c r="I80" s="303">
        <v>53357700</v>
      </c>
      <c r="M80" s="237"/>
      <c r="N80" s="238"/>
    </row>
    <row r="81" spans="1:13" s="236" customFormat="1" ht="17.25" hidden="1" x14ac:dyDescent="0.2">
      <c r="A81" s="243"/>
      <c r="B81" s="290"/>
      <c r="C81" s="291"/>
      <c r="D81" s="290"/>
      <c r="E81" s="290"/>
      <c r="F81" s="304"/>
      <c r="I81" s="305"/>
      <c r="M81" s="258"/>
    </row>
    <row r="82" spans="1:13" s="236" customFormat="1" ht="17.25" hidden="1" x14ac:dyDescent="0.2">
      <c r="A82" s="306" t="s">
        <v>74</v>
      </c>
      <c r="B82" s="290"/>
      <c r="C82" s="291"/>
      <c r="D82" s="290"/>
      <c r="E82" s="290"/>
      <c r="F82" s="304"/>
      <c r="I82" s="305"/>
      <c r="M82" s="258"/>
    </row>
    <row r="83" spans="1:13" s="310" customFormat="1" ht="17.25" hidden="1" x14ac:dyDescent="0.2">
      <c r="A83" s="307" t="s">
        <v>2</v>
      </c>
      <c r="B83" s="231" t="s">
        <v>14</v>
      </c>
      <c r="C83" s="232" t="s">
        <v>64</v>
      </c>
      <c r="D83" s="231"/>
      <c r="E83" s="235"/>
      <c r="F83" s="308"/>
      <c r="G83" s="308"/>
      <c r="H83" s="309"/>
      <c r="I83" s="237"/>
      <c r="J83" s="236"/>
      <c r="K83" s="236"/>
      <c r="M83" s="258"/>
    </row>
    <row r="84" spans="1:13" s="310" customFormat="1" ht="18" hidden="1" thickBot="1" x14ac:dyDescent="0.25">
      <c r="A84" s="311" t="s">
        <v>73</v>
      </c>
      <c r="B84" s="267">
        <f>+B85+B86</f>
        <v>10886023774.66</v>
      </c>
      <c r="C84" s="267">
        <f>+C85+C86</f>
        <v>6738816489.6099997</v>
      </c>
      <c r="D84" s="312"/>
      <c r="E84" s="313"/>
      <c r="F84" s="267"/>
      <c r="G84" s="314"/>
      <c r="H84" s="315"/>
      <c r="I84" s="237"/>
      <c r="J84" s="236"/>
      <c r="K84" s="236"/>
      <c r="M84" s="258"/>
    </row>
    <row r="85" spans="1:13" s="310" customFormat="1" ht="18" hidden="1" thickBot="1" x14ac:dyDescent="0.25">
      <c r="A85" s="311" t="s">
        <v>10</v>
      </c>
      <c r="B85" s="267">
        <f>+B17</f>
        <v>9381715593.7399998</v>
      </c>
      <c r="C85" s="316">
        <f>+E17</f>
        <v>6301321237.6199999</v>
      </c>
      <c r="D85" s="312"/>
      <c r="E85" s="314"/>
      <c r="F85" s="316"/>
      <c r="G85" s="314"/>
      <c r="H85" s="315"/>
      <c r="I85" s="237"/>
      <c r="J85" s="236"/>
      <c r="K85" s="236"/>
      <c r="M85" s="258"/>
    </row>
    <row r="86" spans="1:13" s="310" customFormat="1" ht="18" hidden="1" thickBot="1" x14ac:dyDescent="0.25">
      <c r="A86" s="311" t="s">
        <v>11</v>
      </c>
      <c r="B86" s="267">
        <f>+B18</f>
        <v>1504308180.9200001</v>
      </c>
      <c r="C86" s="316">
        <f>+E18</f>
        <v>437495251.99000001</v>
      </c>
      <c r="D86" s="312"/>
      <c r="E86" s="313"/>
      <c r="F86" s="316"/>
      <c r="G86" s="314"/>
      <c r="H86" s="317"/>
      <c r="I86" s="237"/>
      <c r="J86" s="236"/>
      <c r="K86" s="236"/>
      <c r="M86" s="258"/>
    </row>
    <row r="87" spans="1:13" s="310" customFormat="1" ht="17.25" hidden="1" x14ac:dyDescent="0.2">
      <c r="B87" s="258"/>
      <c r="C87" s="243"/>
      <c r="D87" s="258"/>
      <c r="E87" s="258"/>
      <c r="F87" s="270"/>
      <c r="G87" s="236"/>
      <c r="I87" s="237"/>
      <c r="J87" s="236"/>
      <c r="K87" s="236"/>
      <c r="M87" s="258"/>
    </row>
    <row r="88" spans="1:13" s="310" customFormat="1" ht="17.25" hidden="1" x14ac:dyDescent="0.2">
      <c r="A88" s="567" t="s">
        <v>2</v>
      </c>
      <c r="B88" s="546" t="s">
        <v>14</v>
      </c>
      <c r="C88" s="569" t="s">
        <v>64</v>
      </c>
      <c r="D88" s="546"/>
      <c r="E88" s="281"/>
      <c r="F88" s="318"/>
      <c r="G88" s="236"/>
      <c r="I88" s="237"/>
      <c r="J88" s="236"/>
      <c r="K88" s="236"/>
      <c r="M88" s="258"/>
    </row>
    <row r="89" spans="1:13" s="310" customFormat="1" ht="17.25" hidden="1" x14ac:dyDescent="0.2">
      <c r="A89" s="568"/>
      <c r="B89" s="547"/>
      <c r="C89" s="570"/>
      <c r="D89" s="547"/>
      <c r="E89" s="281"/>
      <c r="F89" s="318"/>
      <c r="G89" s="236"/>
      <c r="I89" s="237"/>
      <c r="J89" s="236"/>
      <c r="K89" s="236"/>
      <c r="M89" s="258"/>
    </row>
    <row r="90" spans="1:13" s="324" customFormat="1" ht="17.25" hidden="1" x14ac:dyDescent="0.2">
      <c r="A90" s="319" t="s">
        <v>9</v>
      </c>
      <c r="B90" s="320">
        <f t="shared" ref="B90:B98" si="11">+B29</f>
        <v>3363395507.7899995</v>
      </c>
      <c r="C90" s="320">
        <f t="shared" ref="C90:C98" si="12">+E29</f>
        <v>3186197791.3199997</v>
      </c>
      <c r="D90" s="321"/>
      <c r="E90" s="320"/>
      <c r="F90" s="322"/>
      <c r="G90" s="323"/>
      <c r="I90" s="325"/>
      <c r="J90" s="323"/>
      <c r="K90" s="323"/>
      <c r="M90" s="326"/>
    </row>
    <row r="91" spans="1:13" s="324" customFormat="1" ht="17.25" hidden="1" x14ac:dyDescent="0.2">
      <c r="A91" s="319" t="s">
        <v>37</v>
      </c>
      <c r="B91" s="320">
        <f t="shared" si="11"/>
        <v>2807293974.3599997</v>
      </c>
      <c r="C91" s="320">
        <f t="shared" si="12"/>
        <v>2635159524.1199999</v>
      </c>
      <c r="D91" s="321"/>
      <c r="E91" s="320"/>
      <c r="F91" s="322"/>
      <c r="G91" s="323"/>
      <c r="I91" s="325"/>
      <c r="J91" s="323"/>
      <c r="K91" s="323"/>
      <c r="M91" s="326"/>
    </row>
    <row r="92" spans="1:13" s="310" customFormat="1" ht="17.25" hidden="1" x14ac:dyDescent="0.2">
      <c r="A92" s="327" t="s">
        <v>39</v>
      </c>
      <c r="B92" s="328">
        <f t="shared" si="11"/>
        <v>24020888.32</v>
      </c>
      <c r="C92" s="328">
        <f t="shared" si="12"/>
        <v>24020888.32</v>
      </c>
      <c r="D92" s="329"/>
      <c r="E92" s="328"/>
      <c r="F92" s="330"/>
      <c r="G92" s="236"/>
      <c r="I92" s="237"/>
      <c r="J92" s="236"/>
      <c r="K92" s="236"/>
      <c r="M92" s="258"/>
    </row>
    <row r="93" spans="1:13" s="310" customFormat="1" ht="17.25" hidden="1" x14ac:dyDescent="0.2">
      <c r="A93" s="327" t="s">
        <v>40</v>
      </c>
      <c r="B93" s="328">
        <f t="shared" si="11"/>
        <v>1772393059.27</v>
      </c>
      <c r="C93" s="328">
        <f t="shared" si="12"/>
        <v>1719430930.48</v>
      </c>
      <c r="D93" s="329"/>
      <c r="E93" s="328"/>
      <c r="F93" s="330"/>
      <c r="G93" s="236"/>
      <c r="I93" s="237"/>
      <c r="J93" s="236"/>
      <c r="K93" s="236"/>
      <c r="M93" s="258"/>
    </row>
    <row r="94" spans="1:13" s="310" customFormat="1" ht="17.25" hidden="1" x14ac:dyDescent="0.2">
      <c r="A94" s="327" t="s">
        <v>41</v>
      </c>
      <c r="B94" s="328">
        <f t="shared" si="11"/>
        <v>843117212.76999998</v>
      </c>
      <c r="C94" s="328">
        <f t="shared" si="12"/>
        <v>728852203.6400001</v>
      </c>
      <c r="D94" s="329"/>
      <c r="E94" s="328"/>
      <c r="F94" s="330"/>
      <c r="G94" s="236"/>
      <c r="I94" s="237"/>
      <c r="J94" s="236"/>
      <c r="K94" s="236"/>
      <c r="M94" s="258"/>
    </row>
    <row r="95" spans="1:13" s="310" customFormat="1" ht="17.25" hidden="1" x14ac:dyDescent="0.2">
      <c r="A95" s="327" t="s">
        <v>42</v>
      </c>
      <c r="B95" s="328">
        <f t="shared" si="11"/>
        <v>167762814</v>
      </c>
      <c r="C95" s="328">
        <f t="shared" si="12"/>
        <v>162855501.68000001</v>
      </c>
      <c r="D95" s="329"/>
      <c r="E95" s="328"/>
      <c r="F95" s="330"/>
      <c r="G95" s="236"/>
      <c r="I95" s="237"/>
      <c r="J95" s="236"/>
      <c r="K95" s="236"/>
      <c r="M95" s="258"/>
    </row>
    <row r="96" spans="1:13" s="324" customFormat="1" ht="17.25" hidden="1" x14ac:dyDescent="0.2">
      <c r="A96" s="331" t="s">
        <v>43</v>
      </c>
      <c r="B96" s="320">
        <f t="shared" si="11"/>
        <v>556101533.42999995</v>
      </c>
      <c r="C96" s="320">
        <f t="shared" si="12"/>
        <v>551038267.20000005</v>
      </c>
      <c r="D96" s="321"/>
      <c r="E96" s="320"/>
      <c r="F96" s="322"/>
      <c r="G96" s="323"/>
      <c r="I96" s="325"/>
      <c r="J96" s="323"/>
      <c r="K96" s="323"/>
      <c r="M96" s="326"/>
    </row>
    <row r="97" spans="1:13" s="310" customFormat="1" ht="17.25" hidden="1" x14ac:dyDescent="0.2">
      <c r="A97" s="332" t="s">
        <v>40</v>
      </c>
      <c r="B97" s="328">
        <f t="shared" si="11"/>
        <v>384191433.42999995</v>
      </c>
      <c r="C97" s="328">
        <f t="shared" si="12"/>
        <v>379138167.19999999</v>
      </c>
      <c r="D97" s="329"/>
      <c r="E97" s="328"/>
      <c r="F97" s="330"/>
      <c r="G97" s="236"/>
      <c r="I97" s="237"/>
      <c r="J97" s="236"/>
      <c r="K97" s="236"/>
      <c r="M97" s="258"/>
    </row>
    <row r="98" spans="1:13" s="310" customFormat="1" ht="17.25" hidden="1" x14ac:dyDescent="0.2">
      <c r="A98" s="332" t="s">
        <v>41</v>
      </c>
      <c r="B98" s="328">
        <f t="shared" si="11"/>
        <v>153325783.75</v>
      </c>
      <c r="C98" s="328">
        <f t="shared" si="12"/>
        <v>153315783.75</v>
      </c>
      <c r="D98" s="329"/>
      <c r="E98" s="328"/>
      <c r="F98" s="330"/>
      <c r="G98" s="236"/>
      <c r="I98" s="237"/>
      <c r="J98" s="236"/>
      <c r="K98" s="236"/>
      <c r="M98" s="258"/>
    </row>
    <row r="99" spans="1:13" s="236" customFormat="1" ht="17.25" hidden="1" x14ac:dyDescent="0.2">
      <c r="B99" s="258"/>
      <c r="C99" s="243"/>
      <c r="D99" s="258"/>
      <c r="E99" s="258"/>
      <c r="F99" s="270"/>
      <c r="I99" s="237"/>
      <c r="M99" s="258"/>
    </row>
    <row r="100" spans="1:13" s="236" customFormat="1" ht="17.25" hidden="1" x14ac:dyDescent="0.2">
      <c r="B100" s="258"/>
      <c r="C100" s="243"/>
      <c r="D100" s="258"/>
      <c r="E100" s="258"/>
      <c r="F100" s="270"/>
      <c r="I100" s="237"/>
      <c r="M100" s="258"/>
    </row>
    <row r="101" spans="1:13" s="236" customFormat="1" ht="17.25" hidden="1" x14ac:dyDescent="0.2">
      <c r="B101" s="258"/>
      <c r="C101" s="243"/>
      <c r="D101" s="258"/>
      <c r="E101" s="258"/>
      <c r="F101" s="270"/>
      <c r="I101" s="237"/>
      <c r="M101" s="258"/>
    </row>
    <row r="102" spans="1:13" s="236" customFormat="1" ht="17.25" hidden="1" x14ac:dyDescent="0.2">
      <c r="A102" s="333" t="s">
        <v>75</v>
      </c>
      <c r="B102" s="258"/>
      <c r="C102" s="243"/>
      <c r="D102" s="258"/>
      <c r="E102" s="258"/>
      <c r="F102" s="270"/>
      <c r="I102" s="237"/>
      <c r="M102" s="258"/>
    </row>
    <row r="103" spans="1:13" s="236" customFormat="1" ht="18" hidden="1" thickBot="1" x14ac:dyDescent="0.25">
      <c r="A103" s="559" t="s">
        <v>2</v>
      </c>
      <c r="B103" s="553" t="s">
        <v>14</v>
      </c>
      <c r="C103" s="334" t="s">
        <v>7</v>
      </c>
      <c r="D103" s="335"/>
      <c r="E103" s="336"/>
      <c r="F103" s="337"/>
      <c r="G103" s="338"/>
      <c r="H103" s="335"/>
      <c r="I103" s="336"/>
      <c r="J103" s="337"/>
      <c r="K103" s="553" t="s">
        <v>15</v>
      </c>
      <c r="L103" s="556" t="s">
        <v>16</v>
      </c>
    </row>
    <row r="104" spans="1:13" s="236" customFormat="1" ht="15" hidden="1" customHeight="1" x14ac:dyDescent="0.2">
      <c r="A104" s="560"/>
      <c r="B104" s="554"/>
      <c r="C104" s="553" t="s">
        <v>76</v>
      </c>
      <c r="D104" s="553"/>
      <c r="E104" s="308"/>
      <c r="F104" s="559"/>
      <c r="G104" s="556"/>
      <c r="H104" s="553"/>
      <c r="I104" s="308" t="s">
        <v>77</v>
      </c>
      <c r="J104" s="559" t="s">
        <v>78</v>
      </c>
      <c r="K104" s="554"/>
      <c r="L104" s="557"/>
    </row>
    <row r="105" spans="1:13" s="236" customFormat="1" ht="17.25" hidden="1" x14ac:dyDescent="0.2">
      <c r="A105" s="560"/>
      <c r="B105" s="554"/>
      <c r="C105" s="554"/>
      <c r="D105" s="554"/>
      <c r="E105" s="308"/>
      <c r="F105" s="560"/>
      <c r="G105" s="557"/>
      <c r="H105" s="554"/>
      <c r="I105" s="308" t="s">
        <v>79</v>
      </c>
      <c r="J105" s="560"/>
      <c r="K105" s="554"/>
      <c r="L105" s="557"/>
    </row>
    <row r="106" spans="1:13" s="236" customFormat="1" ht="18" hidden="1" thickBot="1" x14ac:dyDescent="0.25">
      <c r="A106" s="561"/>
      <c r="B106" s="555"/>
      <c r="C106" s="555"/>
      <c r="D106" s="555"/>
      <c r="E106" s="339"/>
      <c r="F106" s="561"/>
      <c r="G106" s="558"/>
      <c r="H106" s="555"/>
      <c r="I106" s="240" t="s">
        <v>60</v>
      </c>
      <c r="J106" s="561"/>
      <c r="K106" s="555"/>
      <c r="L106" s="558"/>
    </row>
    <row r="107" spans="1:13" s="236" customFormat="1" ht="18" hidden="1" thickBot="1" x14ac:dyDescent="0.25">
      <c r="A107" s="244" t="s">
        <v>9</v>
      </c>
      <c r="B107" s="340">
        <f>+B108+B109</f>
        <v>10886023774.66</v>
      </c>
      <c r="C107" s="340">
        <f>+C108+C109</f>
        <v>6738816489.6099997</v>
      </c>
      <c r="D107" s="341"/>
      <c r="E107" s="312"/>
      <c r="F107" s="342"/>
      <c r="G107" s="340"/>
      <c r="H107" s="251"/>
      <c r="I107" s="240">
        <v>81.739999999999995</v>
      </c>
      <c r="J107" s="342">
        <f>+H107-I107</f>
        <v>-81.739999999999995</v>
      </c>
      <c r="K107" s="340">
        <f>+K108+K109</f>
        <v>0</v>
      </c>
      <c r="L107" s="340">
        <f>+L108+L109</f>
        <v>462275039.68000001</v>
      </c>
    </row>
    <row r="108" spans="1:13" s="236" customFormat="1" ht="18" hidden="1" thickBot="1" x14ac:dyDescent="0.25">
      <c r="A108" s="244" t="s">
        <v>10</v>
      </c>
      <c r="B108" s="340">
        <f>+B17</f>
        <v>9381715593.7399998</v>
      </c>
      <c r="C108" s="340">
        <f>+E17</f>
        <v>6301321237.6199999</v>
      </c>
      <c r="D108" s="341"/>
      <c r="E108" s="312"/>
      <c r="F108" s="342"/>
      <c r="G108" s="340"/>
      <c r="H108" s="251"/>
      <c r="I108" s="240">
        <v>81.760000000000005</v>
      </c>
      <c r="J108" s="342">
        <f>+H108-I108</f>
        <v>-81.760000000000005</v>
      </c>
      <c r="K108" s="340" t="str">
        <f>+C17</f>
        <v>0</v>
      </c>
      <c r="L108" s="340">
        <f>+D17</f>
        <v>75465564.709999993</v>
      </c>
    </row>
    <row r="109" spans="1:13" s="236" customFormat="1" ht="18" hidden="1" thickBot="1" x14ac:dyDescent="0.25">
      <c r="A109" s="244" t="s">
        <v>11</v>
      </c>
      <c r="B109" s="340">
        <f>+B18</f>
        <v>1504308180.9200001</v>
      </c>
      <c r="C109" s="340">
        <f>+E18</f>
        <v>437495251.99000001</v>
      </c>
      <c r="D109" s="341"/>
      <c r="E109" s="312"/>
      <c r="F109" s="342"/>
      <c r="G109" s="340"/>
      <c r="H109" s="251"/>
      <c r="I109" s="240">
        <v>81.650000000000006</v>
      </c>
      <c r="J109" s="342">
        <f>+H109-I109</f>
        <v>-81.650000000000006</v>
      </c>
      <c r="K109" s="340" t="str">
        <f>+C18</f>
        <v>0</v>
      </c>
      <c r="L109" s="340">
        <f>+D18</f>
        <v>386809474.97000003</v>
      </c>
    </row>
    <row r="110" spans="1:13" s="236" customFormat="1" ht="17.25" hidden="1" x14ac:dyDescent="0.2">
      <c r="B110" s="258"/>
      <c r="C110" s="258"/>
      <c r="D110" s="270"/>
      <c r="G110" s="237"/>
      <c r="K110" s="243"/>
      <c r="L110" s="258"/>
    </row>
    <row r="111" spans="1:13" s="236" customFormat="1" ht="17.25" hidden="1" x14ac:dyDescent="0.2">
      <c r="A111" s="333" t="s">
        <v>80</v>
      </c>
      <c r="B111" s="258"/>
      <c r="C111" s="258"/>
      <c r="D111" s="270"/>
      <c r="G111" s="237"/>
      <c r="K111" s="243"/>
      <c r="L111" s="258"/>
    </row>
    <row r="112" spans="1:13" s="236" customFormat="1" ht="17.25" hidden="1" x14ac:dyDescent="0.2">
      <c r="A112" s="544" t="s">
        <v>2</v>
      </c>
      <c r="B112" s="546" t="s">
        <v>14</v>
      </c>
      <c r="C112" s="281" t="s">
        <v>7</v>
      </c>
      <c r="D112" s="318"/>
      <c r="E112" s="548"/>
      <c r="F112" s="549"/>
      <c r="G112" s="237"/>
      <c r="K112" s="318" t="s">
        <v>81</v>
      </c>
      <c r="L112" s="546" t="s">
        <v>16</v>
      </c>
    </row>
    <row r="113" spans="1:13" s="236" customFormat="1" ht="17.25" hidden="1" x14ac:dyDescent="0.2">
      <c r="A113" s="545"/>
      <c r="B113" s="547"/>
      <c r="C113" s="281" t="s">
        <v>76</v>
      </c>
      <c r="D113" s="318"/>
      <c r="E113" s="318"/>
      <c r="F113" s="343"/>
      <c r="G113" s="237"/>
      <c r="K113" s="318" t="s">
        <v>82</v>
      </c>
      <c r="L113" s="547"/>
    </row>
    <row r="114" spans="1:13" s="323" customFormat="1" ht="17.25" hidden="1" x14ac:dyDescent="0.2">
      <c r="A114" s="344" t="s">
        <v>9</v>
      </c>
      <c r="B114" s="287">
        <f t="shared" ref="B114:B122" si="13">+B29</f>
        <v>3363395507.7899995</v>
      </c>
      <c r="C114" s="287">
        <f t="shared" ref="C114:C122" si="14">+E29</f>
        <v>3186197791.3199997</v>
      </c>
      <c r="D114" s="345"/>
      <c r="E114" s="320"/>
      <c r="F114" s="346"/>
      <c r="G114" s="325"/>
      <c r="K114" s="287">
        <f t="shared" ref="K114:L122" si="15">+C29</f>
        <v>63748.32</v>
      </c>
      <c r="L114" s="287">
        <f t="shared" si="15"/>
        <v>19055724.869999997</v>
      </c>
    </row>
    <row r="115" spans="1:13" s="323" customFormat="1" ht="17.25" hidden="1" x14ac:dyDescent="0.2">
      <c r="A115" s="344" t="s">
        <v>37</v>
      </c>
      <c r="B115" s="287">
        <f t="shared" si="13"/>
        <v>2807293974.3599997</v>
      </c>
      <c r="C115" s="287">
        <f t="shared" si="14"/>
        <v>2635159524.1199999</v>
      </c>
      <c r="D115" s="345"/>
      <c r="E115" s="320"/>
      <c r="F115" s="346"/>
      <c r="G115" s="325"/>
      <c r="K115" s="287">
        <f t="shared" si="15"/>
        <v>0</v>
      </c>
      <c r="L115" s="287">
        <f t="shared" si="15"/>
        <v>19055724.869999997</v>
      </c>
    </row>
    <row r="116" spans="1:13" s="236" customFormat="1" ht="17.25" hidden="1" x14ac:dyDescent="0.2">
      <c r="A116" s="347" t="s">
        <v>39</v>
      </c>
      <c r="B116" s="287">
        <f t="shared" si="13"/>
        <v>24020888.32</v>
      </c>
      <c r="C116" s="287">
        <f t="shared" si="14"/>
        <v>24020888.32</v>
      </c>
      <c r="D116" s="348"/>
      <c r="E116" s="328"/>
      <c r="F116" s="349"/>
      <c r="G116" s="237"/>
      <c r="K116" s="287">
        <f t="shared" si="15"/>
        <v>0</v>
      </c>
      <c r="L116" s="287">
        <f t="shared" si="15"/>
        <v>0</v>
      </c>
    </row>
    <row r="117" spans="1:13" s="236" customFormat="1" ht="17.25" hidden="1" x14ac:dyDescent="0.2">
      <c r="A117" s="347" t="s">
        <v>40</v>
      </c>
      <c r="B117" s="287">
        <f t="shared" si="13"/>
        <v>1772393059.27</v>
      </c>
      <c r="C117" s="287">
        <f t="shared" si="14"/>
        <v>1719430930.48</v>
      </c>
      <c r="D117" s="348"/>
      <c r="E117" s="328"/>
      <c r="F117" s="349"/>
      <c r="G117" s="237"/>
      <c r="K117" s="287">
        <f t="shared" si="15"/>
        <v>0</v>
      </c>
      <c r="L117" s="287">
        <f t="shared" si="15"/>
        <v>1059233.3999999999</v>
      </c>
    </row>
    <row r="118" spans="1:13" s="236" customFormat="1" ht="17.25" hidden="1" x14ac:dyDescent="0.2">
      <c r="A118" s="347" t="s">
        <v>41</v>
      </c>
      <c r="B118" s="287">
        <f t="shared" si="13"/>
        <v>843117212.76999998</v>
      </c>
      <c r="C118" s="287">
        <f t="shared" si="14"/>
        <v>728852203.6400001</v>
      </c>
      <c r="D118" s="348"/>
      <c r="E118" s="328"/>
      <c r="F118" s="349"/>
      <c r="G118" s="237"/>
      <c r="K118" s="287">
        <f t="shared" si="15"/>
        <v>0</v>
      </c>
      <c r="L118" s="287">
        <f t="shared" si="15"/>
        <v>17996491.469999999</v>
      </c>
    </row>
    <row r="119" spans="1:13" s="236" customFormat="1" ht="17.25" hidden="1" x14ac:dyDescent="0.2">
      <c r="A119" s="347" t="s">
        <v>42</v>
      </c>
      <c r="B119" s="287">
        <f t="shared" si="13"/>
        <v>167762814</v>
      </c>
      <c r="C119" s="287">
        <f t="shared" si="14"/>
        <v>162855501.68000001</v>
      </c>
      <c r="D119" s="348"/>
      <c r="E119" s="328"/>
      <c r="F119" s="349"/>
      <c r="G119" s="237"/>
      <c r="K119" s="287">
        <f t="shared" si="15"/>
        <v>0</v>
      </c>
      <c r="L119" s="287">
        <f t="shared" si="15"/>
        <v>0</v>
      </c>
    </row>
    <row r="120" spans="1:13" s="323" customFormat="1" ht="17.25" hidden="1" x14ac:dyDescent="0.2">
      <c r="A120" s="344" t="s">
        <v>43</v>
      </c>
      <c r="B120" s="287">
        <f t="shared" si="13"/>
        <v>556101533.42999995</v>
      </c>
      <c r="C120" s="287">
        <f t="shared" si="14"/>
        <v>551038267.20000005</v>
      </c>
      <c r="D120" s="345"/>
      <c r="E120" s="320"/>
      <c r="F120" s="346"/>
      <c r="G120" s="325"/>
      <c r="K120" s="287">
        <f t="shared" si="15"/>
        <v>63748.32</v>
      </c>
      <c r="L120" s="287">
        <f t="shared" si="15"/>
        <v>0</v>
      </c>
    </row>
    <row r="121" spans="1:13" s="236" customFormat="1" ht="27" hidden="1" customHeight="1" x14ac:dyDescent="0.2">
      <c r="A121" s="347" t="s">
        <v>40</v>
      </c>
      <c r="B121" s="287">
        <f t="shared" si="13"/>
        <v>384191433.42999995</v>
      </c>
      <c r="C121" s="287">
        <f t="shared" si="14"/>
        <v>379138167.19999999</v>
      </c>
      <c r="D121" s="348"/>
      <c r="E121" s="328"/>
      <c r="F121" s="349"/>
      <c r="G121" s="237"/>
      <c r="K121" s="287">
        <f t="shared" si="15"/>
        <v>53748.32</v>
      </c>
      <c r="L121" s="287">
        <f t="shared" si="15"/>
        <v>0</v>
      </c>
    </row>
    <row r="122" spans="1:13" s="350" customFormat="1" ht="17.25" hidden="1" x14ac:dyDescent="0.2">
      <c r="A122" s="347" t="s">
        <v>41</v>
      </c>
      <c r="B122" s="287">
        <f t="shared" si="13"/>
        <v>153325783.75</v>
      </c>
      <c r="C122" s="287">
        <f t="shared" si="14"/>
        <v>153315783.75</v>
      </c>
      <c r="D122" s="348"/>
      <c r="E122" s="328"/>
      <c r="F122" s="349"/>
      <c r="G122" s="237"/>
      <c r="H122" s="236"/>
      <c r="I122" s="236"/>
      <c r="K122" s="287">
        <f t="shared" si="15"/>
        <v>10000</v>
      </c>
      <c r="L122" s="287">
        <f t="shared" si="15"/>
        <v>0</v>
      </c>
    </row>
    <row r="123" spans="1:13" s="350" customFormat="1" ht="17.25" hidden="1" x14ac:dyDescent="0.2">
      <c r="A123" s="236"/>
      <c r="B123" s="258"/>
      <c r="C123" s="243"/>
      <c r="D123" s="258"/>
      <c r="E123" s="258"/>
      <c r="F123" s="270"/>
      <c r="G123" s="236"/>
      <c r="H123" s="236"/>
      <c r="I123" s="237"/>
      <c r="J123" s="236"/>
      <c r="K123" s="236"/>
      <c r="M123" s="258"/>
    </row>
    <row r="124" spans="1:13" s="350" customFormat="1" ht="17.25" hidden="1" x14ac:dyDescent="0.2">
      <c r="A124" s="350" t="s">
        <v>83</v>
      </c>
      <c r="B124" s="258"/>
      <c r="C124" s="243"/>
      <c r="D124" s="258"/>
      <c r="E124" s="258"/>
      <c r="F124" s="270"/>
      <c r="G124" s="236"/>
      <c r="I124" s="237"/>
      <c r="J124" s="236"/>
      <c r="K124" s="236"/>
      <c r="M124" s="258"/>
    </row>
    <row r="125" spans="1:13" s="350" customFormat="1" ht="18" hidden="1" thickBot="1" x14ac:dyDescent="0.25">
      <c r="A125" s="550" t="s">
        <v>2</v>
      </c>
      <c r="B125" s="553" t="s">
        <v>14</v>
      </c>
      <c r="C125" s="556" t="s">
        <v>16</v>
      </c>
      <c r="D125" s="334"/>
      <c r="E125" s="335"/>
      <c r="F125" s="336"/>
      <c r="G125" s="351"/>
      <c r="H125" s="352"/>
      <c r="I125" s="335"/>
      <c r="J125" s="336"/>
      <c r="K125" s="351"/>
      <c r="M125" s="258"/>
    </row>
    <row r="126" spans="1:13" s="350" customFormat="1" ht="15" hidden="1" customHeight="1" x14ac:dyDescent="0.2">
      <c r="A126" s="551"/>
      <c r="B126" s="554"/>
      <c r="C126" s="557"/>
      <c r="D126" s="553"/>
      <c r="E126" s="553"/>
      <c r="F126" s="308"/>
      <c r="G126" s="556"/>
      <c r="H126" s="550"/>
      <c r="I126" s="553" t="s">
        <v>60</v>
      </c>
      <c r="J126" s="308" t="s">
        <v>77</v>
      </c>
      <c r="K126" s="556" t="s">
        <v>78</v>
      </c>
      <c r="M126" s="258"/>
    </row>
    <row r="127" spans="1:13" s="350" customFormat="1" ht="17.25" hidden="1" x14ac:dyDescent="0.2">
      <c r="A127" s="551"/>
      <c r="B127" s="554"/>
      <c r="C127" s="557"/>
      <c r="D127" s="554"/>
      <c r="E127" s="554"/>
      <c r="F127" s="308"/>
      <c r="G127" s="557"/>
      <c r="H127" s="551"/>
      <c r="I127" s="554"/>
      <c r="J127" s="308" t="s">
        <v>79</v>
      </c>
      <c r="K127" s="557"/>
      <c r="M127" s="258"/>
    </row>
    <row r="128" spans="1:13" s="350" customFormat="1" ht="18" hidden="1" thickBot="1" x14ac:dyDescent="0.25">
      <c r="A128" s="552"/>
      <c r="B128" s="555"/>
      <c r="C128" s="558"/>
      <c r="D128" s="555"/>
      <c r="E128" s="555"/>
      <c r="F128" s="339"/>
      <c r="G128" s="558"/>
      <c r="H128" s="552"/>
      <c r="I128" s="555"/>
      <c r="J128" s="240" t="s">
        <v>60</v>
      </c>
      <c r="K128" s="558"/>
      <c r="M128" s="258"/>
    </row>
    <row r="129" spans="1:13" s="350" customFormat="1" ht="18" hidden="1" thickBot="1" x14ac:dyDescent="0.25">
      <c r="A129" s="353" t="s">
        <v>9</v>
      </c>
      <c r="B129" s="316">
        <f>+B130+B131</f>
        <v>89547000</v>
      </c>
      <c r="C129" s="354">
        <f>+C130+C131</f>
        <v>1159</v>
      </c>
      <c r="D129" s="316"/>
      <c r="E129" s="242"/>
      <c r="F129" s="240"/>
      <c r="G129" s="272"/>
      <c r="H129" s="355"/>
      <c r="I129" s="242">
        <f>+H129*100/B129</f>
        <v>0</v>
      </c>
      <c r="J129" s="240">
        <v>81.739999999999995</v>
      </c>
      <c r="K129" s="272">
        <f>+I129-J129</f>
        <v>-81.739999999999995</v>
      </c>
      <c r="M129" s="258"/>
    </row>
    <row r="130" spans="1:13" s="350" customFormat="1" ht="18" hidden="1" thickBot="1" x14ac:dyDescent="0.25">
      <c r="A130" s="353" t="s">
        <v>10</v>
      </c>
      <c r="B130" s="316">
        <f>B22</f>
        <v>14945000</v>
      </c>
      <c r="C130" s="356">
        <f>D22</f>
        <v>1159</v>
      </c>
      <c r="D130" s="316"/>
      <c r="E130" s="242"/>
      <c r="F130" s="240"/>
      <c r="G130" s="272"/>
      <c r="H130" s="355"/>
      <c r="I130" s="242">
        <f>+H130*100/B130</f>
        <v>0</v>
      </c>
      <c r="J130" s="240">
        <v>81.760000000000005</v>
      </c>
      <c r="K130" s="272">
        <f>+I130-J130</f>
        <v>-81.760000000000005</v>
      </c>
      <c r="M130" s="258"/>
    </row>
    <row r="131" spans="1:13" s="236" customFormat="1" ht="18" hidden="1" thickBot="1" x14ac:dyDescent="0.25">
      <c r="A131" s="353" t="s">
        <v>11</v>
      </c>
      <c r="B131" s="316">
        <f>B23</f>
        <v>74602000</v>
      </c>
      <c r="C131" s="354" t="str">
        <f>D23</f>
        <v>0</v>
      </c>
      <c r="D131" s="316"/>
      <c r="E131" s="242"/>
      <c r="F131" s="240"/>
      <c r="G131" s="272"/>
      <c r="H131" s="355"/>
      <c r="I131" s="242">
        <f>+H131*100/B131</f>
        <v>0</v>
      </c>
      <c r="J131" s="240">
        <v>81.650000000000006</v>
      </c>
      <c r="K131" s="272">
        <f>+I131-J131</f>
        <v>-81.650000000000006</v>
      </c>
      <c r="M131" s="258"/>
    </row>
    <row r="132" spans="1:13" s="236" customFormat="1" ht="17.25" hidden="1" x14ac:dyDescent="0.2">
      <c r="B132" s="258"/>
      <c r="C132" s="243"/>
      <c r="D132" s="258"/>
      <c r="E132" s="258"/>
      <c r="F132" s="270"/>
      <c r="I132" s="237"/>
      <c r="M132" s="258"/>
    </row>
    <row r="133" spans="1:13" s="236" customFormat="1" ht="17.25" hidden="1" x14ac:dyDescent="0.2">
      <c r="B133" s="258"/>
      <c r="C133" s="243"/>
      <c r="D133" s="258"/>
      <c r="E133" s="258"/>
      <c r="F133" s="270"/>
      <c r="I133" s="237"/>
      <c r="M133" s="258"/>
    </row>
    <row r="134" spans="1:13" s="236" customFormat="1" ht="15" hidden="1" customHeight="1" x14ac:dyDescent="0.2">
      <c r="A134" s="540" t="s">
        <v>2</v>
      </c>
      <c r="B134" s="542" t="s">
        <v>14</v>
      </c>
      <c r="C134" s="358" t="s">
        <v>81</v>
      </c>
      <c r="D134" s="542"/>
      <c r="E134" s="542"/>
      <c r="F134" s="538"/>
      <c r="G134" s="538"/>
      <c r="H134" s="357"/>
      <c r="I134" s="237"/>
      <c r="M134" s="258"/>
    </row>
    <row r="135" spans="1:13" s="236" customFormat="1" ht="24" hidden="1" customHeight="1" thickBot="1" x14ac:dyDescent="0.25">
      <c r="A135" s="541"/>
      <c r="B135" s="543"/>
      <c r="C135" s="360" t="s">
        <v>82</v>
      </c>
      <c r="D135" s="543"/>
      <c r="E135" s="543"/>
      <c r="F135" s="539"/>
      <c r="G135" s="539"/>
      <c r="H135" s="359"/>
      <c r="I135" s="237"/>
      <c r="M135" s="258"/>
    </row>
    <row r="136" spans="1:13" s="365" customFormat="1" ht="18.75" hidden="1" thickTop="1" thickBot="1" x14ac:dyDescent="0.25">
      <c r="A136" s="361" t="s">
        <v>85</v>
      </c>
      <c r="B136" s="362"/>
      <c r="C136" s="363"/>
      <c r="D136" s="362"/>
      <c r="E136" s="362"/>
      <c r="F136" s="363"/>
      <c r="G136" s="363"/>
      <c r="H136" s="364"/>
      <c r="I136" s="237"/>
      <c r="J136" s="236"/>
      <c r="K136" s="236"/>
      <c r="M136" s="366"/>
    </row>
    <row r="137" spans="1:13" s="365" customFormat="1" ht="18" hidden="1" thickBot="1" x14ac:dyDescent="0.25">
      <c r="A137" s="367" t="s">
        <v>86</v>
      </c>
      <c r="B137" s="368">
        <f>+B16</f>
        <v>10886023774.66</v>
      </c>
      <c r="C137" s="369" t="s">
        <v>87</v>
      </c>
      <c r="D137" s="370"/>
      <c r="E137" s="370"/>
      <c r="F137" s="371"/>
      <c r="G137" s="372"/>
      <c r="H137" s="373"/>
      <c r="I137" s="374">
        <v>23665.57979498</v>
      </c>
      <c r="M137" s="366"/>
    </row>
    <row r="138" spans="1:13" s="365" customFormat="1" ht="18" hidden="1" thickBot="1" x14ac:dyDescent="0.25">
      <c r="A138" s="375" t="s">
        <v>88</v>
      </c>
      <c r="B138" s="368">
        <f>+B17</f>
        <v>9381715593.7399998</v>
      </c>
      <c r="C138" s="376" t="s">
        <v>87</v>
      </c>
      <c r="D138" s="370"/>
      <c r="E138" s="370"/>
      <c r="F138" s="377"/>
      <c r="G138" s="372"/>
      <c r="H138" s="373"/>
      <c r="I138" s="374">
        <v>15201.216024739999</v>
      </c>
      <c r="M138" s="366"/>
    </row>
    <row r="139" spans="1:13" s="236" customFormat="1" ht="23.25" hidden="1" customHeight="1" thickBot="1" x14ac:dyDescent="0.25">
      <c r="A139" s="367" t="s">
        <v>89</v>
      </c>
      <c r="B139" s="368">
        <f>+B18</f>
        <v>1504308180.9200001</v>
      </c>
      <c r="C139" s="369" t="s">
        <v>87</v>
      </c>
      <c r="D139" s="370"/>
      <c r="E139" s="370"/>
      <c r="F139" s="371"/>
      <c r="G139" s="372"/>
      <c r="H139" s="373"/>
      <c r="I139" s="374">
        <v>8464.363770240001</v>
      </c>
      <c r="J139" s="365"/>
      <c r="K139" s="365"/>
      <c r="M139" s="258"/>
    </row>
    <row r="140" spans="1:13" s="236" customFormat="1" ht="18" hidden="1" thickBot="1" x14ac:dyDescent="0.25">
      <c r="A140" s="378" t="s">
        <v>90</v>
      </c>
      <c r="B140" s="379"/>
      <c r="C140" s="380"/>
      <c r="D140" s="379"/>
      <c r="E140" s="379"/>
      <c r="F140" s="380"/>
      <c r="G140" s="380"/>
      <c r="H140" s="381"/>
      <c r="I140" s="237"/>
      <c r="M140" s="258"/>
    </row>
    <row r="141" spans="1:13" s="236" customFormat="1" ht="23.25" hidden="1" customHeight="1" thickBot="1" x14ac:dyDescent="0.25">
      <c r="A141" s="382" t="s">
        <v>91</v>
      </c>
      <c r="B141" s="370">
        <f>+B41</f>
        <v>1811812837.2</v>
      </c>
      <c r="C141" s="383" t="s">
        <v>92</v>
      </c>
      <c r="D141" s="370"/>
      <c r="E141" s="370"/>
      <c r="F141" s="384"/>
      <c r="G141" s="370"/>
      <c r="H141" s="385"/>
      <c r="I141" s="237"/>
      <c r="M141" s="258"/>
    </row>
    <row r="142" spans="1:13" s="323" customFormat="1" ht="18" hidden="1" thickBot="1" x14ac:dyDescent="0.25">
      <c r="A142" s="386" t="s">
        <v>93</v>
      </c>
      <c r="B142" s="387"/>
      <c r="C142" s="388"/>
      <c r="D142" s="387"/>
      <c r="E142" s="387"/>
      <c r="F142" s="388"/>
      <c r="G142" s="388"/>
      <c r="H142" s="389"/>
      <c r="I142" s="237"/>
      <c r="J142" s="236"/>
      <c r="K142" s="236"/>
      <c r="M142" s="326"/>
    </row>
    <row r="143" spans="1:13" s="323" customFormat="1" ht="27.75" hidden="1" customHeight="1" thickBot="1" x14ac:dyDescent="0.25">
      <c r="A143" s="390" t="s">
        <v>86</v>
      </c>
      <c r="B143" s="391">
        <f>+B144+B145</f>
        <v>3363395507.7899995</v>
      </c>
      <c r="C143" s="391">
        <f>+C144+C145</f>
        <v>63748.32</v>
      </c>
      <c r="D143" s="391"/>
      <c r="E143" s="391"/>
      <c r="F143" s="392"/>
      <c r="G143" s="391"/>
      <c r="H143" s="393"/>
      <c r="I143" s="325"/>
      <c r="M143" s="326"/>
    </row>
    <row r="144" spans="1:13" s="323" customFormat="1" ht="18" hidden="1" thickBot="1" x14ac:dyDescent="0.25">
      <c r="A144" s="394" t="s">
        <v>94</v>
      </c>
      <c r="B144" s="391">
        <f>+B30</f>
        <v>2807293974.3599997</v>
      </c>
      <c r="C144" s="391">
        <f>+C30</f>
        <v>0</v>
      </c>
      <c r="D144" s="391"/>
      <c r="E144" s="391"/>
      <c r="F144" s="392"/>
      <c r="G144" s="391"/>
      <c r="H144" s="395"/>
      <c r="I144" s="325"/>
      <c r="M144" s="326"/>
    </row>
    <row r="145" spans="1:13" s="236" customFormat="1" ht="18" hidden="1" thickBot="1" x14ac:dyDescent="0.25">
      <c r="A145" s="390" t="s">
        <v>95</v>
      </c>
      <c r="B145" s="396">
        <f>+B35</f>
        <v>556101533.42999995</v>
      </c>
      <c r="C145" s="396">
        <f>+C35</f>
        <v>63748.32</v>
      </c>
      <c r="D145" s="396"/>
      <c r="E145" s="396"/>
      <c r="F145" s="392"/>
      <c r="G145" s="391"/>
      <c r="H145" s="393"/>
      <c r="I145" s="325"/>
      <c r="J145" s="323"/>
      <c r="K145" s="323"/>
      <c r="M145" s="258"/>
    </row>
    <row r="146" spans="1:13" s="236" customFormat="1" ht="17.25" hidden="1" x14ac:dyDescent="0.2">
      <c r="B146" s="258"/>
      <c r="C146" s="243"/>
      <c r="D146" s="258"/>
      <c r="E146" s="258"/>
      <c r="F146" s="270"/>
      <c r="I146" s="237"/>
      <c r="M146" s="258"/>
    </row>
    <row r="147" spans="1:13" hidden="1" x14ac:dyDescent="0.2"/>
    <row r="148" spans="1:13" hidden="1" x14ac:dyDescent="0.2"/>
    <row r="149" spans="1:13" hidden="1" x14ac:dyDescent="0.2"/>
    <row r="150" spans="1:13" x14ac:dyDescent="0.2">
      <c r="E150" s="221"/>
    </row>
  </sheetData>
  <mergeCells count="54">
    <mergeCell ref="A46:A47"/>
    <mergeCell ref="B46:B47"/>
    <mergeCell ref="E46:E47"/>
    <mergeCell ref="A1:I1"/>
    <mergeCell ref="A2:A3"/>
    <mergeCell ref="B2:C2"/>
    <mergeCell ref="D2:E2"/>
    <mergeCell ref="F2:G2"/>
    <mergeCell ref="H2:I2"/>
    <mergeCell ref="A7:L7"/>
    <mergeCell ref="M7:O7"/>
    <mergeCell ref="A13:L13"/>
    <mergeCell ref="M13:O13"/>
    <mergeCell ref="A42:O42"/>
    <mergeCell ref="A103:A106"/>
    <mergeCell ref="B103:B106"/>
    <mergeCell ref="A53:A54"/>
    <mergeCell ref="B53:B54"/>
    <mergeCell ref="C53:C54"/>
    <mergeCell ref="A62:A63"/>
    <mergeCell ref="B62:B63"/>
    <mergeCell ref="C62:C63"/>
    <mergeCell ref="D71:E71"/>
    <mergeCell ref="A88:A89"/>
    <mergeCell ref="B88:B89"/>
    <mergeCell ref="C88:C89"/>
    <mergeCell ref="D88:D89"/>
    <mergeCell ref="K103:K106"/>
    <mergeCell ref="L103:L106"/>
    <mergeCell ref="C104:C106"/>
    <mergeCell ref="D104:D106"/>
    <mergeCell ref="F104:F106"/>
    <mergeCell ref="G104:G106"/>
    <mergeCell ref="H104:H106"/>
    <mergeCell ref="J104:J106"/>
    <mergeCell ref="A112:A113"/>
    <mergeCell ref="B112:B113"/>
    <mergeCell ref="E112:F112"/>
    <mergeCell ref="L112:L113"/>
    <mergeCell ref="A125:A128"/>
    <mergeCell ref="B125:B128"/>
    <mergeCell ref="C125:C128"/>
    <mergeCell ref="D126:D128"/>
    <mergeCell ref="E126:E128"/>
    <mergeCell ref="G126:G128"/>
    <mergeCell ref="H126:H128"/>
    <mergeCell ref="I126:I128"/>
    <mergeCell ref="K126:K128"/>
    <mergeCell ref="G134:G135"/>
    <mergeCell ref="A134:A135"/>
    <mergeCell ref="B134:B135"/>
    <mergeCell ref="D134:D135"/>
    <mergeCell ref="E134:E135"/>
    <mergeCell ref="F134:F135"/>
  </mergeCells>
  <pageMargins left="0.23622047244094491" right="0.23622047244094491" top="0.74803149606299213" bottom="0.35433070866141736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150"/>
  <sheetViews>
    <sheetView topLeftCell="A10" zoomScale="85" zoomScaleNormal="85" workbookViewId="0">
      <selection activeCell="F34" sqref="F34"/>
    </sheetView>
  </sheetViews>
  <sheetFormatPr defaultColWidth="9" defaultRowHeight="14.25" x14ac:dyDescent="0.2"/>
  <cols>
    <col min="1" max="1" width="17.875" style="2" customWidth="1"/>
    <col min="2" max="2" width="14" style="3" customWidth="1"/>
    <col min="3" max="3" width="11.375" style="221" customWidth="1"/>
    <col min="4" max="4" width="14" style="3" customWidth="1"/>
    <col min="5" max="5" width="14.5" style="3" customWidth="1"/>
    <col min="6" max="6" width="12" style="222" customWidth="1"/>
    <col min="7" max="7" width="11.75" style="2" customWidth="1"/>
    <col min="8" max="8" width="11.125" style="2" customWidth="1"/>
    <col min="9" max="9" width="15.125" style="162" customWidth="1"/>
    <col min="10" max="10" width="10.375" style="2" bestFit="1" customWidth="1"/>
    <col min="11" max="11" width="8.5" style="2" customWidth="1"/>
    <col min="12" max="12" width="9.5" style="2" customWidth="1"/>
    <col min="13" max="13" width="12.875" style="3" customWidth="1"/>
    <col min="14" max="14" width="8.375" style="2" customWidth="1"/>
    <col min="15" max="15" width="6.625" style="2" customWidth="1"/>
    <col min="16" max="16" width="7" style="2" bestFit="1" customWidth="1"/>
    <col min="17" max="17" width="20.5" style="2" bestFit="1" customWidth="1"/>
    <col min="18" max="18" width="21.75" style="2" bestFit="1" customWidth="1"/>
    <col min="19" max="19" width="19.375" style="2" bestFit="1" customWidth="1"/>
    <col min="20" max="20" width="15" style="2" bestFit="1" customWidth="1"/>
    <col min="21" max="21" width="13.75" style="2" bestFit="1" customWidth="1"/>
    <col min="22" max="22" width="15" style="2" bestFit="1" customWidth="1"/>
    <col min="23" max="23" width="13.75" style="2" bestFit="1" customWidth="1"/>
    <col min="24" max="25" width="15" style="2" bestFit="1" customWidth="1"/>
    <col min="26" max="16384" width="9" style="2"/>
  </cols>
  <sheetData>
    <row r="1" spans="1:20" ht="20.25" hidden="1" customHeight="1" x14ac:dyDescent="0.2">
      <c r="A1" s="563" t="s">
        <v>106</v>
      </c>
      <c r="B1" s="563"/>
      <c r="C1" s="563"/>
      <c r="D1" s="563"/>
      <c r="E1" s="563"/>
      <c r="F1" s="563"/>
      <c r="G1" s="563"/>
      <c r="H1" s="563"/>
      <c r="I1" s="563"/>
      <c r="J1" s="1"/>
      <c r="Q1" s="2" t="s">
        <v>1</v>
      </c>
    </row>
    <row r="2" spans="1:20" ht="20.25" hidden="1" customHeight="1" x14ac:dyDescent="0.2">
      <c r="A2" s="577" t="s">
        <v>2</v>
      </c>
      <c r="B2" s="579" t="s">
        <v>3</v>
      </c>
      <c r="C2" s="580"/>
      <c r="D2" s="579" t="s">
        <v>4</v>
      </c>
      <c r="E2" s="580"/>
      <c r="F2" s="579" t="s">
        <v>5</v>
      </c>
      <c r="G2" s="580"/>
      <c r="H2" s="581" t="s">
        <v>6</v>
      </c>
      <c r="I2" s="582"/>
      <c r="J2" s="1"/>
    </row>
    <row r="3" spans="1:20" s="1" customFormat="1" ht="18" hidden="1" customHeight="1" x14ac:dyDescent="0.2">
      <c r="A3" s="578"/>
      <c r="B3" s="444" t="s">
        <v>7</v>
      </c>
      <c r="C3" s="445" t="s">
        <v>8</v>
      </c>
      <c r="D3" s="444" t="s">
        <v>7</v>
      </c>
      <c r="E3" s="444" t="s">
        <v>8</v>
      </c>
      <c r="F3" s="445" t="s">
        <v>7</v>
      </c>
      <c r="G3" s="446" t="s">
        <v>8</v>
      </c>
      <c r="H3" s="447" t="s">
        <v>7</v>
      </c>
      <c r="I3" s="448" t="s">
        <v>8</v>
      </c>
      <c r="M3" s="10"/>
    </row>
    <row r="4" spans="1:20" ht="18" hidden="1" customHeight="1" x14ac:dyDescent="0.2">
      <c r="A4" s="449" t="s">
        <v>9</v>
      </c>
      <c r="B4" s="450">
        <v>32</v>
      </c>
      <c r="C4" s="450">
        <v>34.08</v>
      </c>
      <c r="D4" s="450">
        <f>20+32</f>
        <v>52</v>
      </c>
      <c r="E4" s="450">
        <f>+C4+22.16</f>
        <v>56.239999999999995</v>
      </c>
      <c r="F4" s="450">
        <f>23+D4</f>
        <v>75</v>
      </c>
      <c r="G4" s="450">
        <f>+E4+25.5</f>
        <v>81.739999999999995</v>
      </c>
      <c r="H4" s="451">
        <f>18+F4</f>
        <v>93</v>
      </c>
      <c r="I4" s="452">
        <f>+G4+18.26</f>
        <v>100</v>
      </c>
    </row>
    <row r="5" spans="1:20" ht="18" hidden="1" customHeight="1" x14ac:dyDescent="0.2">
      <c r="A5" s="453" t="s">
        <v>10</v>
      </c>
      <c r="B5" s="454">
        <v>35</v>
      </c>
      <c r="C5" s="454">
        <v>35.33</v>
      </c>
      <c r="D5" s="454">
        <f>20+35</f>
        <v>55</v>
      </c>
      <c r="E5" s="454">
        <f>20.45+C5</f>
        <v>55.78</v>
      </c>
      <c r="F5" s="454">
        <f>25+D5</f>
        <v>80</v>
      </c>
      <c r="G5" s="454">
        <f>25.98+E5</f>
        <v>81.760000000000005</v>
      </c>
      <c r="H5" s="455">
        <f>18+F5</f>
        <v>98</v>
      </c>
      <c r="I5" s="456">
        <f>18.24+G5</f>
        <v>100</v>
      </c>
    </row>
    <row r="6" spans="1:20" ht="18" hidden="1" customHeight="1" x14ac:dyDescent="0.2">
      <c r="A6" s="457" t="s">
        <v>11</v>
      </c>
      <c r="B6" s="458">
        <v>19</v>
      </c>
      <c r="C6" s="458">
        <v>28.96</v>
      </c>
      <c r="D6" s="458">
        <f>20+19</f>
        <v>39</v>
      </c>
      <c r="E6" s="458">
        <f>29.19+C6</f>
        <v>58.150000000000006</v>
      </c>
      <c r="F6" s="458">
        <f>+D6+18</f>
        <v>57</v>
      </c>
      <c r="G6" s="458">
        <f>23.5+E6</f>
        <v>81.650000000000006</v>
      </c>
      <c r="H6" s="459">
        <f>18+F6</f>
        <v>75</v>
      </c>
      <c r="I6" s="460">
        <f>18.35+G6</f>
        <v>100</v>
      </c>
    </row>
    <row r="7" spans="1:20" ht="20.25" customHeight="1" x14ac:dyDescent="0.2">
      <c r="A7" s="563" t="s">
        <v>121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2" t="s">
        <v>142</v>
      </c>
      <c r="N7" s="562"/>
      <c r="O7" s="562"/>
    </row>
    <row r="8" spans="1:20" s="34" customFormat="1" ht="39.75" customHeight="1" x14ac:dyDescent="0.2">
      <c r="A8" s="23" t="s">
        <v>2</v>
      </c>
      <c r="B8" s="461" t="s">
        <v>14</v>
      </c>
      <c r="C8" s="25" t="s">
        <v>15</v>
      </c>
      <c r="D8" s="477" t="s">
        <v>120</v>
      </c>
      <c r="E8" s="461" t="s">
        <v>7</v>
      </c>
      <c r="F8" s="28" t="s">
        <v>17</v>
      </c>
      <c r="G8" s="433" t="s">
        <v>18</v>
      </c>
      <c r="H8" s="443" t="s">
        <v>19</v>
      </c>
      <c r="I8" s="461" t="s">
        <v>20</v>
      </c>
      <c r="J8" s="28" t="s">
        <v>21</v>
      </c>
      <c r="K8" s="433" t="s">
        <v>18</v>
      </c>
      <c r="L8" s="462" t="s">
        <v>22</v>
      </c>
      <c r="M8" s="463" t="s">
        <v>23</v>
      </c>
      <c r="N8" s="33" t="s">
        <v>24</v>
      </c>
      <c r="O8" s="33" t="s">
        <v>25</v>
      </c>
      <c r="Q8" s="35"/>
    </row>
    <row r="9" spans="1:20" ht="20.25" customHeight="1" x14ac:dyDescent="0.2">
      <c r="A9" s="486" t="s">
        <v>123</v>
      </c>
      <c r="B9" s="487"/>
      <c r="C9" s="488"/>
      <c r="D9" s="489"/>
      <c r="E9" s="487"/>
      <c r="F9" s="488"/>
      <c r="G9" s="490"/>
      <c r="H9" s="491"/>
      <c r="I9" s="487"/>
      <c r="J9" s="488"/>
      <c r="K9" s="490"/>
      <c r="L9" s="490"/>
      <c r="M9" s="492"/>
      <c r="N9" s="488"/>
      <c r="O9" s="488"/>
    </row>
    <row r="10" spans="1:20" s="59" customFormat="1" ht="20.25" customHeight="1" x14ac:dyDescent="0.2">
      <c r="A10" s="501" t="s">
        <v>9</v>
      </c>
      <c r="B10" s="502">
        <f>+B11+B12</f>
        <v>177244.75460532002</v>
      </c>
      <c r="C10" s="503"/>
      <c r="D10" s="504">
        <f>+D11+D12</f>
        <v>5479.9164803800004</v>
      </c>
      <c r="E10" s="502">
        <f>+E11+E12</f>
        <v>88246.82750544</v>
      </c>
      <c r="F10" s="505">
        <f>+E10*100/B10</f>
        <v>49.788117962612624</v>
      </c>
      <c r="G10" s="506">
        <v>93</v>
      </c>
      <c r="H10" s="507">
        <f>+F10-G10</f>
        <v>-43.211882037387376</v>
      </c>
      <c r="I10" s="508">
        <f>+I11+I12</f>
        <v>93726.743985819994</v>
      </c>
      <c r="J10" s="505">
        <f>+I10*100/B10</f>
        <v>52.879840757220798</v>
      </c>
      <c r="K10" s="506">
        <v>100</v>
      </c>
      <c r="L10" s="506">
        <f>+J10-K10</f>
        <v>-47.120159242779202</v>
      </c>
      <c r="M10" s="509">
        <f>+B10-I10</f>
        <v>83518.010619500026</v>
      </c>
      <c r="N10" s="510"/>
      <c r="O10" s="510"/>
      <c r="P10" s="56"/>
      <c r="Q10" s="57"/>
      <c r="R10" s="58"/>
      <c r="S10" s="58"/>
      <c r="T10" s="58"/>
    </row>
    <row r="11" spans="1:20" ht="20.25" customHeight="1" x14ac:dyDescent="0.55000000000000004">
      <c r="A11" s="515" t="s">
        <v>10</v>
      </c>
      <c r="B11" s="516">
        <v>152692.45698320001</v>
      </c>
      <c r="C11" s="517"/>
      <c r="D11" s="518">
        <v>811.73118058</v>
      </c>
      <c r="E11" s="519">
        <v>83733.013990699998</v>
      </c>
      <c r="F11" s="520">
        <f>+E11*100/B11</f>
        <v>54.837688544046884</v>
      </c>
      <c r="G11" s="521">
        <v>98</v>
      </c>
      <c r="H11" s="522">
        <f>+F11-G11</f>
        <v>-43.162311455953116</v>
      </c>
      <c r="I11" s="523">
        <v>84544.745171279996</v>
      </c>
      <c r="J11" s="520">
        <f>+I11*100/B11</f>
        <v>55.369300384354965</v>
      </c>
      <c r="K11" s="521">
        <v>100</v>
      </c>
      <c r="L11" s="521">
        <f>+J11-K11</f>
        <v>-44.630699615645035</v>
      </c>
      <c r="M11" s="524">
        <f>+B11-I11</f>
        <v>68147.711811920017</v>
      </c>
      <c r="N11" s="510"/>
      <c r="O11" s="510"/>
      <c r="P11" s="68"/>
      <c r="Q11" s="35"/>
    </row>
    <row r="12" spans="1:20" ht="20.25" customHeight="1" x14ac:dyDescent="0.55000000000000004">
      <c r="A12" s="515" t="s">
        <v>11</v>
      </c>
      <c r="B12" s="516">
        <v>24552.297622120001</v>
      </c>
      <c r="C12" s="517"/>
      <c r="D12" s="519">
        <v>4668.1852998000004</v>
      </c>
      <c r="E12" s="519">
        <v>4513.8135147399998</v>
      </c>
      <c r="F12" s="520">
        <f>+E12*100/B12</f>
        <v>18.384485167992391</v>
      </c>
      <c r="G12" s="521">
        <v>75</v>
      </c>
      <c r="H12" s="522">
        <f>+F12-G12</f>
        <v>-56.615514832007605</v>
      </c>
      <c r="I12" s="523">
        <f>+E12+D12</f>
        <v>9181.9988145400002</v>
      </c>
      <c r="J12" s="520">
        <f t="shared" ref="J12" si="0">+I12*100/B12</f>
        <v>37.397717133681311</v>
      </c>
      <c r="K12" s="521">
        <v>100</v>
      </c>
      <c r="L12" s="521">
        <f>+J12-K12</f>
        <v>-62.602282866318689</v>
      </c>
      <c r="M12" s="524">
        <f>+B12-I12</f>
        <v>15370.29880758</v>
      </c>
      <c r="N12" s="510"/>
      <c r="O12" s="510"/>
      <c r="P12" s="68"/>
      <c r="Q12" s="35"/>
    </row>
    <row r="13" spans="1:20" ht="20.25" customHeight="1" x14ac:dyDescent="0.2">
      <c r="A13" s="563" t="s">
        <v>122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2" t="s">
        <v>139</v>
      </c>
      <c r="N13" s="562"/>
      <c r="O13" s="562"/>
    </row>
    <row r="14" spans="1:20" s="34" customFormat="1" ht="39" customHeight="1" x14ac:dyDescent="0.2">
      <c r="A14" s="23" t="s">
        <v>2</v>
      </c>
      <c r="B14" s="24" t="s">
        <v>14</v>
      </c>
      <c r="C14" s="25" t="s">
        <v>15</v>
      </c>
      <c r="D14" s="26" t="s">
        <v>16</v>
      </c>
      <c r="E14" s="27" t="s">
        <v>7</v>
      </c>
      <c r="F14" s="28" t="s">
        <v>17</v>
      </c>
      <c r="G14" s="433" t="s">
        <v>18</v>
      </c>
      <c r="H14" s="436" t="e">
        <f>+F14-G14</f>
        <v>#VALUE!</v>
      </c>
      <c r="I14" s="24" t="s">
        <v>20</v>
      </c>
      <c r="J14" s="28" t="s">
        <v>21</v>
      </c>
      <c r="K14" s="433" t="s">
        <v>18</v>
      </c>
      <c r="L14" s="439" t="s">
        <v>22</v>
      </c>
      <c r="M14" s="31" t="s">
        <v>23</v>
      </c>
      <c r="N14" s="32" t="s">
        <v>24</v>
      </c>
      <c r="O14" s="33" t="s">
        <v>25</v>
      </c>
      <c r="Q14" s="35" t="s">
        <v>28</v>
      </c>
    </row>
    <row r="15" spans="1:20" ht="20.25" customHeight="1" x14ac:dyDescent="0.2">
      <c r="A15" s="69" t="s">
        <v>124</v>
      </c>
      <c r="B15" s="70"/>
      <c r="C15" s="71"/>
      <c r="D15" s="72"/>
      <c r="E15" s="73"/>
      <c r="F15" s="71"/>
      <c r="G15" s="434"/>
      <c r="H15" s="434"/>
      <c r="I15" s="70"/>
      <c r="J15" s="71"/>
      <c r="K15" s="434"/>
      <c r="L15" s="440"/>
      <c r="M15" s="73"/>
      <c r="N15" s="75"/>
      <c r="O15" s="76"/>
    </row>
    <row r="16" spans="1:20" s="59" customFormat="1" ht="20.25" customHeight="1" x14ac:dyDescent="0.2">
      <c r="A16" s="45" t="s">
        <v>9</v>
      </c>
      <c r="B16" s="77">
        <f>+B17+B18</f>
        <v>10961543303.370001</v>
      </c>
      <c r="C16" s="78">
        <f>+C17+C18</f>
        <v>0</v>
      </c>
      <c r="D16" s="79">
        <f>+D17+D18</f>
        <v>501836955.66000003</v>
      </c>
      <c r="E16" s="80">
        <f>+E17+E18</f>
        <v>6738762387.6099997</v>
      </c>
      <c r="F16" s="50">
        <f>+E16*100/B16</f>
        <v>61.47640164444951</v>
      </c>
      <c r="G16" s="435">
        <v>93</v>
      </c>
      <c r="H16" s="436">
        <f>+F16-G16</f>
        <v>-31.52359835555049</v>
      </c>
      <c r="I16" s="82">
        <f>+C16+D16+E16</f>
        <v>7240599343.2699995</v>
      </c>
      <c r="J16" s="50">
        <f>+I16*100/B16</f>
        <v>66.054561322984156</v>
      </c>
      <c r="K16" s="435">
        <v>100</v>
      </c>
      <c r="L16" s="441">
        <f>+J16-K16</f>
        <v>-33.945438677015844</v>
      </c>
      <c r="M16" s="83">
        <f>+B16-I16</f>
        <v>3720943960.1000013</v>
      </c>
      <c r="N16" s="55"/>
      <c r="O16" s="55"/>
      <c r="P16" s="56"/>
      <c r="Q16" s="84" t="s">
        <v>30</v>
      </c>
      <c r="R16" s="85"/>
      <c r="S16" s="86">
        <f>+E16+C16+D16</f>
        <v>7240599343.2699995</v>
      </c>
    </row>
    <row r="17" spans="1:26" ht="25.5" x14ac:dyDescent="0.2">
      <c r="A17" s="60" t="s">
        <v>10</v>
      </c>
      <c r="B17" s="87">
        <v>9421148926.4500008</v>
      </c>
      <c r="C17" s="88" t="s">
        <v>34</v>
      </c>
      <c r="D17" s="89">
        <v>82401144.689999998</v>
      </c>
      <c r="E17" s="90">
        <v>6301267135.6199999</v>
      </c>
      <c r="F17" s="64">
        <f>+E17*100/B17</f>
        <v>66.884274782336888</v>
      </c>
      <c r="G17" s="437">
        <v>98</v>
      </c>
      <c r="H17" s="438">
        <f>+F17-G17</f>
        <v>-31.115725217663112</v>
      </c>
      <c r="I17" s="92">
        <v>6383668280.3099995</v>
      </c>
      <c r="J17" s="64">
        <f>+I17*100/B17</f>
        <v>67.758914864276974</v>
      </c>
      <c r="K17" s="437">
        <v>100</v>
      </c>
      <c r="L17" s="442">
        <f t="shared" ref="L17:L18" si="1">+J17-K17</f>
        <v>-32.241085135723026</v>
      </c>
      <c r="M17" s="93">
        <f>+B17-I17</f>
        <v>3037480646.1400013</v>
      </c>
      <c r="N17" s="55"/>
      <c r="O17" s="55"/>
      <c r="P17" s="68"/>
      <c r="Q17" s="35" t="s">
        <v>31</v>
      </c>
    </row>
    <row r="18" spans="1:26" ht="17.25" customHeight="1" x14ac:dyDescent="0.2">
      <c r="A18" s="60" t="s">
        <v>11</v>
      </c>
      <c r="B18" s="87">
        <v>1540394376.9200001</v>
      </c>
      <c r="C18" s="88" t="s">
        <v>34</v>
      </c>
      <c r="D18" s="89">
        <v>419435810.97000003</v>
      </c>
      <c r="E18" s="90">
        <v>437495251.99000001</v>
      </c>
      <c r="F18" s="64">
        <f>+E18*100/B18</f>
        <v>28.401509285223856</v>
      </c>
      <c r="G18" s="437">
        <v>75</v>
      </c>
      <c r="H18" s="438">
        <f t="shared" ref="H18" si="2">+F18-G18</f>
        <v>-46.598490714776148</v>
      </c>
      <c r="I18" s="92">
        <v>856931062.96000004</v>
      </c>
      <c r="J18" s="64">
        <f t="shared" ref="J18" si="3">+I18*100/B18</f>
        <v>55.630627831388431</v>
      </c>
      <c r="K18" s="437">
        <v>100</v>
      </c>
      <c r="L18" s="442">
        <f t="shared" si="1"/>
        <v>-44.369372168611569</v>
      </c>
      <c r="M18" s="93">
        <f>+B18-I18</f>
        <v>683463313.96000004</v>
      </c>
      <c r="N18" s="55"/>
      <c r="O18" s="55"/>
      <c r="P18" s="68"/>
      <c r="Q18" s="35"/>
    </row>
    <row r="19" spans="1:26" s="1" customFormat="1" ht="21" hidden="1" customHeight="1" x14ac:dyDescent="0.2">
      <c r="A19" s="94" t="s">
        <v>32</v>
      </c>
      <c r="B19" s="95"/>
      <c r="C19" s="96"/>
      <c r="D19" s="97"/>
      <c r="E19" s="98"/>
      <c r="F19" s="99"/>
      <c r="G19" s="100"/>
      <c r="H19" s="100"/>
      <c r="I19" s="101"/>
      <c r="J19" s="102"/>
      <c r="K19" s="103"/>
      <c r="L19" s="104"/>
      <c r="M19" s="105"/>
      <c r="Q19" s="35"/>
    </row>
    <row r="20" spans="1:26" s="120" customFormat="1" ht="21" hidden="1" customHeight="1" x14ac:dyDescent="0.2">
      <c r="A20" s="106" t="s">
        <v>33</v>
      </c>
      <c r="B20" s="107"/>
      <c r="C20" s="108"/>
      <c r="D20" s="109"/>
      <c r="E20" s="110"/>
      <c r="F20" s="111"/>
      <c r="G20" s="112"/>
      <c r="H20" s="113"/>
      <c r="I20" s="114"/>
      <c r="J20" s="115"/>
      <c r="K20" s="116"/>
      <c r="L20" s="117"/>
      <c r="M20" s="118"/>
      <c r="N20" s="119"/>
      <c r="O20" s="119"/>
      <c r="Q20" s="35"/>
    </row>
    <row r="21" spans="1:26" s="133" customFormat="1" ht="21" hidden="1" customHeight="1" x14ac:dyDescent="0.2">
      <c r="A21" s="121" t="s">
        <v>9</v>
      </c>
      <c r="B21" s="122">
        <f>+B22+B23</f>
        <v>89547000</v>
      </c>
      <c r="C21" s="123"/>
      <c r="D21" s="124">
        <f>+D22+D23</f>
        <v>1159</v>
      </c>
      <c r="E21" s="125">
        <f>+E22+E23</f>
        <v>809456</v>
      </c>
      <c r="F21" s="126">
        <f>+E21*100/B21</f>
        <v>0.90394541414006058</v>
      </c>
      <c r="G21" s="127">
        <v>52</v>
      </c>
      <c r="H21" s="128">
        <f>+F21-G21</f>
        <v>-51.096054585859939</v>
      </c>
      <c r="I21" s="129">
        <f>+D21+E21</f>
        <v>810615</v>
      </c>
      <c r="J21" s="126">
        <f>+I21*100/B21</f>
        <v>0.90523970652283159</v>
      </c>
      <c r="K21" s="127">
        <v>56.239999999999995</v>
      </c>
      <c r="L21" s="130">
        <f>+J21-K21</f>
        <v>-55.33476029347716</v>
      </c>
      <c r="M21" s="131">
        <f>+B21-I21</f>
        <v>88736385</v>
      </c>
      <c r="N21" s="132"/>
      <c r="O21" s="132"/>
      <c r="Q21" s="35"/>
    </row>
    <row r="22" spans="1:26" s="120" customFormat="1" ht="21" hidden="1" customHeight="1" x14ac:dyDescent="0.2">
      <c r="A22" s="134" t="s">
        <v>10</v>
      </c>
      <c r="B22" s="135">
        <v>14945000</v>
      </c>
      <c r="C22" s="136"/>
      <c r="D22" s="137">
        <v>1159</v>
      </c>
      <c r="E22" s="138">
        <v>809456</v>
      </c>
      <c r="F22" s="111">
        <f>+E22*100/B22</f>
        <v>5.4162328537972568</v>
      </c>
      <c r="G22" s="139">
        <v>55</v>
      </c>
      <c r="H22" s="140">
        <f>+F22-G22</f>
        <v>-49.583767146202746</v>
      </c>
      <c r="I22" s="141">
        <f t="shared" ref="I22:I27" si="4">+D22+E22</f>
        <v>810615</v>
      </c>
      <c r="J22" s="111">
        <f t="shared" ref="J22:J27" si="5">+I22*100/B22</f>
        <v>5.423987955838073</v>
      </c>
      <c r="K22" s="139">
        <v>55.78</v>
      </c>
      <c r="L22" s="142">
        <f>+J22-K22</f>
        <v>-50.356012044161929</v>
      </c>
      <c r="M22" s="143">
        <f t="shared" ref="M22:M27" si="6">+B22-I22</f>
        <v>14134385</v>
      </c>
      <c r="N22" s="119"/>
      <c r="O22" s="119"/>
      <c r="Q22" s="35"/>
    </row>
    <row r="23" spans="1:26" s="120" customFormat="1" ht="21" hidden="1" customHeight="1" x14ac:dyDescent="0.2">
      <c r="A23" s="134" t="s">
        <v>11</v>
      </c>
      <c r="B23" s="135">
        <v>74602000</v>
      </c>
      <c r="C23" s="144"/>
      <c r="D23" s="137" t="s">
        <v>34</v>
      </c>
      <c r="E23" s="138" t="s">
        <v>34</v>
      </c>
      <c r="F23" s="111">
        <f>+E23*100/B23</f>
        <v>0</v>
      </c>
      <c r="G23" s="139">
        <v>39</v>
      </c>
      <c r="H23" s="140">
        <f>+F23-G23</f>
        <v>-39</v>
      </c>
      <c r="I23" s="141">
        <f t="shared" si="4"/>
        <v>0</v>
      </c>
      <c r="J23" s="111">
        <f t="shared" si="5"/>
        <v>0</v>
      </c>
      <c r="K23" s="139">
        <v>58.150000000000006</v>
      </c>
      <c r="L23" s="142">
        <f>+J23-K23</f>
        <v>-58.150000000000006</v>
      </c>
      <c r="M23" s="143">
        <f t="shared" si="6"/>
        <v>74602000</v>
      </c>
      <c r="N23" s="119"/>
      <c r="O23" s="119"/>
      <c r="Q23" s="35"/>
    </row>
    <row r="24" spans="1:26" s="120" customFormat="1" ht="21" hidden="1" customHeight="1" x14ac:dyDescent="0.2">
      <c r="A24" s="106" t="s">
        <v>35</v>
      </c>
      <c r="B24" s="107"/>
      <c r="C24" s="145"/>
      <c r="D24" s="109"/>
      <c r="E24" s="110"/>
      <c r="F24" s="111"/>
      <c r="G24" s="112"/>
      <c r="H24" s="113"/>
      <c r="I24" s="141">
        <f t="shared" si="4"/>
        <v>0</v>
      </c>
      <c r="J24" s="111"/>
      <c r="K24" s="116"/>
      <c r="L24" s="117"/>
      <c r="M24" s="146">
        <f t="shared" si="6"/>
        <v>0</v>
      </c>
      <c r="N24" s="119"/>
      <c r="O24" s="119"/>
      <c r="Q24" s="35"/>
    </row>
    <row r="25" spans="1:26" s="133" customFormat="1" ht="21" hidden="1" customHeight="1" x14ac:dyDescent="0.2">
      <c r="A25" s="121" t="s">
        <v>9</v>
      </c>
      <c r="B25" s="122">
        <f>+B26+B27</f>
        <v>317032400</v>
      </c>
      <c r="C25" s="123"/>
      <c r="D25" s="124">
        <f>+D26+D27</f>
        <v>467150.06</v>
      </c>
      <c r="E25" s="147">
        <f>+E26+E27</f>
        <v>2267171.71</v>
      </c>
      <c r="F25" s="126">
        <f>+E25*100/B25</f>
        <v>0.71512303158920032</v>
      </c>
      <c r="G25" s="127">
        <v>52</v>
      </c>
      <c r="H25" s="128">
        <f>+F25-G25</f>
        <v>-51.284876968410799</v>
      </c>
      <c r="I25" s="129">
        <f>+I26+I27</f>
        <v>2734321.77</v>
      </c>
      <c r="J25" s="126">
        <f t="shared" si="5"/>
        <v>0.86247392064659634</v>
      </c>
      <c r="K25" s="127">
        <v>56.239999999999995</v>
      </c>
      <c r="L25" s="130">
        <f>+J25-K25</f>
        <v>-55.377526079353402</v>
      </c>
      <c r="M25" s="131">
        <f t="shared" si="6"/>
        <v>314298078.23000002</v>
      </c>
      <c r="N25" s="132"/>
      <c r="O25" s="132"/>
      <c r="Q25" s="35"/>
    </row>
    <row r="26" spans="1:26" s="120" customFormat="1" ht="21" hidden="1" customHeight="1" x14ac:dyDescent="0.2">
      <c r="A26" s="134" t="s">
        <v>10</v>
      </c>
      <c r="B26" s="135">
        <v>23468600</v>
      </c>
      <c r="C26" s="144"/>
      <c r="D26" s="137">
        <v>467150.06</v>
      </c>
      <c r="E26" s="148">
        <v>2267171.71</v>
      </c>
      <c r="F26" s="111">
        <f>+E26*100/B26</f>
        <v>9.6604471932710094</v>
      </c>
      <c r="G26" s="139">
        <v>55</v>
      </c>
      <c r="H26" s="140">
        <f>+F26-G26</f>
        <v>-45.339552806728989</v>
      </c>
      <c r="I26" s="141">
        <f>+D26+E26</f>
        <v>2734321.77</v>
      </c>
      <c r="J26" s="111">
        <f t="shared" si="5"/>
        <v>11.65097947896338</v>
      </c>
      <c r="K26" s="139">
        <v>55.78</v>
      </c>
      <c r="L26" s="142">
        <f>+J26-K26</f>
        <v>-44.129020521036622</v>
      </c>
      <c r="M26" s="143">
        <f t="shared" si="6"/>
        <v>20734278.23</v>
      </c>
      <c r="N26" s="119"/>
      <c r="O26" s="119"/>
      <c r="Q26" s="35"/>
    </row>
    <row r="27" spans="1:26" s="120" customFormat="1" ht="21" hidden="1" customHeight="1" x14ac:dyDescent="0.2">
      <c r="A27" s="134" t="s">
        <v>11</v>
      </c>
      <c r="B27" s="135">
        <v>293563800</v>
      </c>
      <c r="C27" s="144"/>
      <c r="D27" s="137" t="s">
        <v>34</v>
      </c>
      <c r="E27" s="148" t="s">
        <v>34</v>
      </c>
      <c r="F27" s="111">
        <f>+E27*100/B27</f>
        <v>0</v>
      </c>
      <c r="G27" s="139">
        <v>39</v>
      </c>
      <c r="H27" s="140">
        <f>+F27-G27</f>
        <v>-39</v>
      </c>
      <c r="I27" s="141">
        <f t="shared" si="4"/>
        <v>0</v>
      </c>
      <c r="J27" s="111">
        <f t="shared" si="5"/>
        <v>0</v>
      </c>
      <c r="K27" s="139">
        <v>58.150000000000006</v>
      </c>
      <c r="L27" s="142">
        <f>+J27-K27</f>
        <v>-58.150000000000006</v>
      </c>
      <c r="M27" s="143">
        <f t="shared" si="6"/>
        <v>293563800</v>
      </c>
      <c r="N27" s="119"/>
      <c r="O27" s="119"/>
      <c r="Q27" s="35"/>
    </row>
    <row r="28" spans="1:26" s="59" customFormat="1" ht="20.25" customHeight="1" x14ac:dyDescent="0.2">
      <c r="A28" s="149" t="s">
        <v>36</v>
      </c>
      <c r="B28" s="150"/>
      <c r="C28" s="151"/>
      <c r="D28" s="150"/>
      <c r="E28" s="150"/>
      <c r="F28" s="151"/>
      <c r="G28" s="151"/>
      <c r="H28" s="152"/>
      <c r="I28" s="83"/>
      <c r="J28" s="151"/>
      <c r="K28" s="151"/>
      <c r="L28" s="151"/>
      <c r="M28" s="150"/>
      <c r="N28" s="151"/>
      <c r="O28" s="153"/>
      <c r="Q28" s="35"/>
    </row>
    <row r="29" spans="1:26" ht="18" customHeight="1" x14ac:dyDescent="0.2">
      <c r="A29" s="154" t="s">
        <v>9</v>
      </c>
      <c r="B29" s="82">
        <f>+B30+B35</f>
        <v>3363395507.7899995</v>
      </c>
      <c r="C29" s="155">
        <f>+C30+C35</f>
        <v>63748.32</v>
      </c>
      <c r="D29" s="156">
        <f>+D30+D35</f>
        <v>19055724.869999997</v>
      </c>
      <c r="E29" s="157">
        <f>+E30+E35</f>
        <v>3186197791.3199997</v>
      </c>
      <c r="F29" s="158">
        <f>+E29*100/B29</f>
        <v>94.731582531415356</v>
      </c>
      <c r="G29" s="158"/>
      <c r="H29" s="159"/>
      <c r="I29" s="82">
        <f>+C29+D29+E29</f>
        <v>3205317264.5099998</v>
      </c>
      <c r="J29" s="50">
        <f>+I29*100/B29</f>
        <v>95.300040006776698</v>
      </c>
      <c r="K29" s="50"/>
      <c r="L29" s="160"/>
      <c r="M29" s="157">
        <f>+B29-I29</f>
        <v>158078243.27999973</v>
      </c>
      <c r="N29" s="161"/>
      <c r="O29" s="161"/>
      <c r="Q29" s="35"/>
      <c r="S29" s="162"/>
      <c r="T29" s="162">
        <v>63748.32</v>
      </c>
      <c r="U29" s="162">
        <v>19055724.869999997</v>
      </c>
      <c r="V29" s="162">
        <v>3165048076.0699997</v>
      </c>
      <c r="W29" s="163">
        <v>94.625612473293785</v>
      </c>
      <c r="X29" s="162">
        <v>3184167549.2599998</v>
      </c>
      <c r="Y29" s="163">
        <v>95.197228391057948</v>
      </c>
      <c r="Z29" s="162">
        <v>160643642.27999982</v>
      </c>
    </row>
    <row r="30" spans="1:26" s="59" customFormat="1" ht="20.25" customHeight="1" x14ac:dyDescent="0.2">
      <c r="A30" s="154" t="s">
        <v>37</v>
      </c>
      <c r="B30" s="82">
        <f>+SUM(B31:B34)</f>
        <v>2807293974.3599997</v>
      </c>
      <c r="C30" s="155"/>
      <c r="D30" s="156">
        <f t="shared" ref="D30:E30" si="7">+SUM(D31:D34)</f>
        <v>19055724.869999997</v>
      </c>
      <c r="E30" s="157">
        <f t="shared" si="7"/>
        <v>2635159524.1199999</v>
      </c>
      <c r="F30" s="164">
        <f t="shared" ref="F30:F38" si="8">+E30*100/B30</f>
        <v>93.868314048611794</v>
      </c>
      <c r="G30" s="158"/>
      <c r="H30" s="159"/>
      <c r="I30" s="82">
        <f>+SUM(I31:I34)</f>
        <v>2654215248.9899998</v>
      </c>
      <c r="J30" s="158">
        <f>+I30*100/B30</f>
        <v>94.547107400645544</v>
      </c>
      <c r="K30" s="158"/>
      <c r="L30" s="165"/>
      <c r="M30" s="157">
        <f>+SUM(M31:M34)</f>
        <v>153078725.36999983</v>
      </c>
      <c r="N30" s="166"/>
      <c r="O30" s="166"/>
      <c r="Q30" s="167" t="s">
        <v>38</v>
      </c>
      <c r="S30" s="58"/>
      <c r="T30" s="58">
        <v>19055724.870000001</v>
      </c>
      <c r="U30" s="58">
        <v>2632594125.1200004</v>
      </c>
      <c r="V30" s="168">
        <v>93.77693070851879</v>
      </c>
      <c r="W30" s="58">
        <v>2651649849.9899998</v>
      </c>
      <c r="X30" s="168">
        <v>94.455724060552555</v>
      </c>
      <c r="Y30" s="58">
        <v>155644124.36999941</v>
      </c>
    </row>
    <row r="31" spans="1:26" ht="20.25" customHeight="1" x14ac:dyDescent="0.2">
      <c r="A31" s="169" t="s">
        <v>39</v>
      </c>
      <c r="B31" s="92">
        <v>24020888.32</v>
      </c>
      <c r="C31" s="170"/>
      <c r="D31" s="171">
        <v>0</v>
      </c>
      <c r="E31" s="172">
        <v>24020888.32</v>
      </c>
      <c r="F31" s="173">
        <f t="shared" si="8"/>
        <v>100</v>
      </c>
      <c r="G31" s="173"/>
      <c r="H31" s="174"/>
      <c r="I31" s="92">
        <v>24020888.32</v>
      </c>
      <c r="J31" s="173">
        <f t="shared" ref="J31:J35" si="9">+I31*100/B31</f>
        <v>100</v>
      </c>
      <c r="K31" s="173"/>
      <c r="L31" s="175"/>
      <c r="M31" s="172">
        <f>+B31-I31</f>
        <v>0</v>
      </c>
      <c r="N31" s="176"/>
      <c r="O31" s="176"/>
      <c r="Q31" s="35"/>
      <c r="T31" s="162"/>
      <c r="U31" s="163"/>
      <c r="V31" s="162"/>
      <c r="W31" s="162"/>
      <c r="X31" s="162"/>
      <c r="Y31" s="162"/>
      <c r="Z31" s="162"/>
    </row>
    <row r="32" spans="1:26" ht="20.25" customHeight="1" x14ac:dyDescent="0.2">
      <c r="A32" s="169" t="s">
        <v>40</v>
      </c>
      <c r="B32" s="92">
        <v>1772393059.27</v>
      </c>
      <c r="C32" s="170">
        <v>0</v>
      </c>
      <c r="D32" s="171">
        <v>1059233.3999999999</v>
      </c>
      <c r="E32" s="172">
        <v>1719430930.48</v>
      </c>
      <c r="F32" s="173">
        <f>+E32*100/B32</f>
        <v>97.011829373118076</v>
      </c>
      <c r="G32" s="173"/>
      <c r="H32" s="174"/>
      <c r="I32" s="92">
        <v>1720490163.8800001</v>
      </c>
      <c r="J32" s="173">
        <f>+I32*100/B32</f>
        <v>97.071592267948887</v>
      </c>
      <c r="K32" s="173"/>
      <c r="L32" s="175"/>
      <c r="M32" s="172">
        <f>+B32-I32</f>
        <v>51902895.389999866</v>
      </c>
      <c r="N32" s="176"/>
      <c r="O32" s="176"/>
    </row>
    <row r="33" spans="1:18" ht="20.25" customHeight="1" x14ac:dyDescent="0.2">
      <c r="A33" s="60" t="s">
        <v>41</v>
      </c>
      <c r="B33" s="177">
        <v>843117212.76999998</v>
      </c>
      <c r="C33" s="170">
        <v>0</v>
      </c>
      <c r="D33" s="178">
        <v>17996491.469999999</v>
      </c>
      <c r="E33" s="179">
        <v>728852203.6400001</v>
      </c>
      <c r="F33" s="173">
        <f t="shared" si="8"/>
        <v>86.447316292524675</v>
      </c>
      <c r="G33" s="180"/>
      <c r="H33" s="181"/>
      <c r="I33" s="92">
        <v>746848695.11000001</v>
      </c>
      <c r="J33" s="173">
        <f>+I33*100/B33</f>
        <v>88.581834624901461</v>
      </c>
      <c r="K33" s="173"/>
      <c r="L33" s="175"/>
      <c r="M33" s="172">
        <f>+B33-I33</f>
        <v>96268517.659999967</v>
      </c>
      <c r="N33" s="176"/>
      <c r="O33" s="176"/>
    </row>
    <row r="34" spans="1:18" ht="20.25" customHeight="1" x14ac:dyDescent="0.2">
      <c r="A34" s="60" t="s">
        <v>42</v>
      </c>
      <c r="B34" s="182">
        <v>167762814</v>
      </c>
      <c r="C34" s="170">
        <v>0</v>
      </c>
      <c r="D34" s="183">
        <v>0</v>
      </c>
      <c r="E34" s="184">
        <v>162855501.68000001</v>
      </c>
      <c r="F34" s="185">
        <f t="shared" si="8"/>
        <v>97.07485097382785</v>
      </c>
      <c r="G34" s="180"/>
      <c r="H34" s="181"/>
      <c r="I34" s="92">
        <v>162855501.68000001</v>
      </c>
      <c r="J34" s="173">
        <f>+I34*100/B34</f>
        <v>97.07485097382785</v>
      </c>
      <c r="K34" s="180"/>
      <c r="L34" s="186"/>
      <c r="M34" s="172">
        <f>+B34-I34</f>
        <v>4907312.3199999928</v>
      </c>
      <c r="N34" s="176"/>
      <c r="O34" s="176"/>
    </row>
    <row r="35" spans="1:18" s="59" customFormat="1" ht="20.25" customHeight="1" x14ac:dyDescent="0.2">
      <c r="A35" s="45" t="s">
        <v>43</v>
      </c>
      <c r="B35" s="187">
        <f>B36+B37+B38</f>
        <v>556101533.42999995</v>
      </c>
      <c r="C35" s="157">
        <f>+C36+C37+C38</f>
        <v>63748.32</v>
      </c>
      <c r="D35" s="188">
        <f>D36+D37+D38</f>
        <v>0</v>
      </c>
      <c r="E35" s="157">
        <f>+E36+E37+E38</f>
        <v>551038267.20000005</v>
      </c>
      <c r="F35" s="158">
        <f t="shared" si="8"/>
        <v>99.089506874981993</v>
      </c>
      <c r="G35" s="158"/>
      <c r="H35" s="165"/>
      <c r="I35" s="82">
        <f>+I36+I37+I38</f>
        <v>551102015.51999998</v>
      </c>
      <c r="J35" s="50">
        <f t="shared" si="9"/>
        <v>99.100970306777754</v>
      </c>
      <c r="K35" s="50"/>
      <c r="L35" s="160"/>
      <c r="M35" s="157">
        <f>+M36+M37+M38</f>
        <v>4999517.9099999666</v>
      </c>
      <c r="N35" s="166"/>
      <c r="O35" s="166"/>
      <c r="Q35" s="168" t="s">
        <v>44</v>
      </c>
    </row>
    <row r="36" spans="1:18" ht="20.25" customHeight="1" x14ac:dyDescent="0.2">
      <c r="A36" s="60" t="s">
        <v>40</v>
      </c>
      <c r="B36" s="182">
        <v>384191433.42999995</v>
      </c>
      <c r="C36" s="170">
        <v>53748.32</v>
      </c>
      <c r="D36" s="171">
        <v>0</v>
      </c>
      <c r="E36" s="93">
        <v>379138167.19999999</v>
      </c>
      <c r="F36" s="173">
        <f t="shared" si="8"/>
        <v>98.684700961475073</v>
      </c>
      <c r="G36" s="173"/>
      <c r="H36" s="175"/>
      <c r="I36" s="92">
        <f t="shared" ref="I36:I38" si="10">+C36+D36+E36</f>
        <v>379191915.51999998</v>
      </c>
      <c r="J36" s="64">
        <f>+I36*100/B36</f>
        <v>98.698690945457827</v>
      </c>
      <c r="K36" s="64"/>
      <c r="L36" s="189"/>
      <c r="M36" s="172">
        <f>+B36-I36</f>
        <v>4999517.9099999666</v>
      </c>
      <c r="N36" s="176"/>
      <c r="O36" s="176"/>
      <c r="Q36" s="2" t="s">
        <v>45</v>
      </c>
    </row>
    <row r="37" spans="1:18" ht="20.25" customHeight="1" x14ac:dyDescent="0.2">
      <c r="A37" s="169" t="s">
        <v>41</v>
      </c>
      <c r="B37" s="92">
        <v>153325783.75</v>
      </c>
      <c r="C37" s="170">
        <v>10000</v>
      </c>
      <c r="D37" s="171">
        <v>0</v>
      </c>
      <c r="E37" s="93">
        <v>153315783.75</v>
      </c>
      <c r="F37" s="173">
        <f t="shared" si="8"/>
        <v>99.993477939746711</v>
      </c>
      <c r="G37" s="173"/>
      <c r="H37" s="175"/>
      <c r="I37" s="92">
        <f t="shared" si="10"/>
        <v>153325783.75</v>
      </c>
      <c r="J37" s="64">
        <f>+I37*100/B37</f>
        <v>100</v>
      </c>
      <c r="K37" s="64"/>
      <c r="L37" s="189"/>
      <c r="M37" s="172">
        <f>+B37-I37</f>
        <v>0</v>
      </c>
      <c r="N37" s="176"/>
      <c r="O37" s="176"/>
      <c r="Q37" s="2" t="s">
        <v>46</v>
      </c>
    </row>
    <row r="38" spans="1:18" ht="20.25" customHeight="1" x14ac:dyDescent="0.2">
      <c r="A38" s="169" t="s">
        <v>42</v>
      </c>
      <c r="B38" s="92">
        <v>18584316.25</v>
      </c>
      <c r="C38" s="170">
        <v>0</v>
      </c>
      <c r="D38" s="171">
        <v>0</v>
      </c>
      <c r="E38" s="92">
        <v>18584316.25</v>
      </c>
      <c r="F38" s="173">
        <f t="shared" si="8"/>
        <v>100</v>
      </c>
      <c r="G38" s="173"/>
      <c r="H38" s="175"/>
      <c r="I38" s="92">
        <f t="shared" si="10"/>
        <v>18584316.25</v>
      </c>
      <c r="J38" s="64">
        <f>+I38*100/B38</f>
        <v>100</v>
      </c>
      <c r="K38" s="64"/>
      <c r="L38" s="189"/>
      <c r="M38" s="172">
        <f>+B38-I38</f>
        <v>0</v>
      </c>
      <c r="N38" s="176"/>
      <c r="O38" s="176"/>
    </row>
    <row r="39" spans="1:18" s="195" customFormat="1" ht="20.25" customHeight="1" x14ac:dyDescent="0.2">
      <c r="A39" s="149" t="s">
        <v>47</v>
      </c>
      <c r="B39" s="190"/>
      <c r="C39" s="191"/>
      <c r="D39" s="190"/>
      <c r="E39" s="190"/>
      <c r="F39" s="191"/>
      <c r="G39" s="191"/>
      <c r="H39" s="192"/>
      <c r="I39" s="193"/>
      <c r="J39" s="191"/>
      <c r="K39" s="191"/>
      <c r="L39" s="191"/>
      <c r="M39" s="190"/>
      <c r="N39" s="191"/>
      <c r="O39" s="194"/>
    </row>
    <row r="40" spans="1:18" s="206" customFormat="1" ht="66.75" customHeight="1" x14ac:dyDescent="0.2">
      <c r="A40" s="196" t="s">
        <v>2</v>
      </c>
      <c r="B40" s="197" t="s">
        <v>14</v>
      </c>
      <c r="C40" s="198" t="s">
        <v>48</v>
      </c>
      <c r="D40" s="199" t="s">
        <v>49</v>
      </c>
      <c r="E40" s="199" t="s">
        <v>7</v>
      </c>
      <c r="F40" s="200" t="s">
        <v>17</v>
      </c>
      <c r="G40" s="200"/>
      <c r="H40" s="201"/>
      <c r="I40" s="202" t="s">
        <v>50</v>
      </c>
      <c r="J40" s="200" t="s">
        <v>21</v>
      </c>
      <c r="K40" s="200"/>
      <c r="L40" s="203" t="s">
        <v>141</v>
      </c>
      <c r="M40" s="204" t="s">
        <v>53</v>
      </c>
      <c r="N40" s="204"/>
      <c r="O40" s="205"/>
      <c r="Q40" s="206">
        <v>12</v>
      </c>
    </row>
    <row r="41" spans="1:18" s="1" customFormat="1" ht="16.5" customHeight="1" x14ac:dyDescent="0.2">
      <c r="A41" s="207" t="s">
        <v>110</v>
      </c>
      <c r="B41" s="208">
        <v>1811952337.2</v>
      </c>
      <c r="C41" s="209">
        <v>205691274.95999998</v>
      </c>
      <c r="D41" s="494">
        <v>1029127325.1099999</v>
      </c>
      <c r="E41" s="208">
        <v>576255647.23000002</v>
      </c>
      <c r="F41" s="4">
        <f>+E41*100/B41</f>
        <v>31.803024582891879</v>
      </c>
      <c r="G41" s="210"/>
      <c r="H41" s="210"/>
      <c r="I41" s="211">
        <f>+D41+E41</f>
        <v>1605382972.3399999</v>
      </c>
      <c r="J41" s="4">
        <f>+I41*100/B41</f>
        <v>88.599624801433208</v>
      </c>
      <c r="K41" s="4"/>
      <c r="L41" s="212">
        <v>878089.90000000014</v>
      </c>
      <c r="M41" s="213">
        <f>B41-E41</f>
        <v>1235696689.97</v>
      </c>
      <c r="N41" s="213"/>
      <c r="O41" s="214"/>
      <c r="R41" s="212">
        <v>53803558.950000003</v>
      </c>
    </row>
    <row r="42" spans="1:18" ht="23.25" customHeight="1" x14ac:dyDescent="0.2">
      <c r="A42" s="564" t="s">
        <v>56</v>
      </c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</row>
    <row r="43" spans="1:18" x14ac:dyDescent="0.2">
      <c r="A43" s="94" t="s">
        <v>140</v>
      </c>
      <c r="C43" s="217"/>
      <c r="E43" s="218"/>
      <c r="F43" s="10"/>
      <c r="G43" s="162"/>
      <c r="J43" s="219"/>
      <c r="K43" s="162"/>
      <c r="L43" s="162"/>
      <c r="N43" s="220"/>
    </row>
    <row r="44" spans="1:18" x14ac:dyDescent="0.2">
      <c r="E44" s="222"/>
      <c r="F44" s="223"/>
      <c r="H44" s="162">
        <f>C41+D41+E41+L41</f>
        <v>1811952337.2</v>
      </c>
      <c r="I44" s="162">
        <f>B41-E41</f>
        <v>1235696689.97</v>
      </c>
      <c r="L44" s="224"/>
      <c r="M44" s="162"/>
    </row>
    <row r="45" spans="1:18" s="225" customFormat="1" hidden="1" x14ac:dyDescent="0.2">
      <c r="B45" s="226"/>
      <c r="C45" s="227"/>
      <c r="D45" s="226"/>
      <c r="E45" s="226"/>
      <c r="F45" s="227"/>
      <c r="G45" s="227"/>
      <c r="H45" s="228"/>
      <c r="I45" s="229"/>
      <c r="M45" s="229"/>
      <c r="N45" s="230"/>
    </row>
    <row r="46" spans="1:18" s="236" customFormat="1" ht="34.5" hidden="1" x14ac:dyDescent="0.2">
      <c r="A46" s="559" t="s">
        <v>2</v>
      </c>
      <c r="B46" s="553" t="s">
        <v>14</v>
      </c>
      <c r="C46" s="232" t="s">
        <v>16</v>
      </c>
      <c r="D46" s="232"/>
      <c r="E46" s="553"/>
      <c r="F46" s="233"/>
      <c r="G46" s="233"/>
      <c r="H46" s="234"/>
      <c r="I46" s="235" t="s">
        <v>60</v>
      </c>
      <c r="J46" s="233" t="s">
        <v>61</v>
      </c>
      <c r="K46" s="233" t="s">
        <v>58</v>
      </c>
      <c r="M46" s="237"/>
      <c r="O46" s="238"/>
    </row>
    <row r="47" spans="1:18" s="243" customFormat="1" ht="21.75" hidden="1" customHeight="1" thickBot="1" x14ac:dyDescent="0.25">
      <c r="A47" s="561"/>
      <c r="B47" s="555"/>
      <c r="C47" s="239"/>
      <c r="D47" s="239"/>
      <c r="E47" s="555"/>
      <c r="F47" s="240"/>
      <c r="G47" s="240"/>
      <c r="H47" s="241"/>
      <c r="I47" s="242" t="s">
        <v>50</v>
      </c>
      <c r="J47" s="240"/>
      <c r="K47" s="240" t="s">
        <v>62</v>
      </c>
      <c r="L47" s="236"/>
      <c r="M47" s="237"/>
      <c r="N47" s="236"/>
      <c r="O47" s="238"/>
      <c r="P47" s="236"/>
      <c r="Q47" s="236"/>
      <c r="R47" s="236"/>
    </row>
    <row r="48" spans="1:18" s="243" customFormat="1" ht="18" hidden="1" thickBot="1" x14ac:dyDescent="0.25">
      <c r="A48" s="244" t="s">
        <v>9</v>
      </c>
      <c r="B48" s="245">
        <f>+B49+B50</f>
        <v>10961543303.370001</v>
      </c>
      <c r="C48" s="245">
        <f>+C49+C50</f>
        <v>501836955.66000003</v>
      </c>
      <c r="D48" s="245"/>
      <c r="E48" s="246"/>
      <c r="F48" s="247"/>
      <c r="G48" s="248"/>
      <c r="H48" s="249"/>
      <c r="I48" s="246">
        <f>+H48*100/B48</f>
        <v>0</v>
      </c>
      <c r="J48" s="250">
        <v>100</v>
      </c>
      <c r="K48" s="251">
        <f>+I48-J48</f>
        <v>-100</v>
      </c>
      <c r="L48" s="236"/>
      <c r="M48" s="252"/>
      <c r="N48" s="236"/>
      <c r="O48" s="238"/>
      <c r="P48" s="236"/>
      <c r="Q48" s="236"/>
      <c r="R48" s="236"/>
    </row>
    <row r="49" spans="1:18" s="236" customFormat="1" ht="18" hidden="1" thickBot="1" x14ac:dyDescent="0.25">
      <c r="A49" s="244" t="s">
        <v>10</v>
      </c>
      <c r="B49" s="245">
        <f>+B17</f>
        <v>9421148926.4500008</v>
      </c>
      <c r="C49" s="253">
        <f>+D17</f>
        <v>82401144.689999998</v>
      </c>
      <c r="D49" s="254"/>
      <c r="E49" s="246"/>
      <c r="F49" s="247"/>
      <c r="G49" s="248"/>
      <c r="H49" s="249"/>
      <c r="I49" s="246">
        <f>+H49*100/B49</f>
        <v>0</v>
      </c>
      <c r="J49" s="250">
        <v>100</v>
      </c>
      <c r="K49" s="251">
        <f>+I49-J49</f>
        <v>-100</v>
      </c>
      <c r="M49" s="237"/>
      <c r="O49" s="238"/>
    </row>
    <row r="50" spans="1:18" s="243" customFormat="1" ht="18" hidden="1" thickBot="1" x14ac:dyDescent="0.25">
      <c r="A50" s="244" t="s">
        <v>11</v>
      </c>
      <c r="B50" s="245">
        <f>+B18</f>
        <v>1540394376.9200001</v>
      </c>
      <c r="C50" s="253">
        <f>D18</f>
        <v>419435810.97000003</v>
      </c>
      <c r="D50" s="254"/>
      <c r="E50" s="246"/>
      <c r="F50" s="247"/>
      <c r="G50" s="248"/>
      <c r="H50" s="249"/>
      <c r="I50" s="246">
        <f>+H50*100/B50</f>
        <v>0</v>
      </c>
      <c r="J50" s="250">
        <v>100</v>
      </c>
      <c r="K50" s="251">
        <f>+I50-J50</f>
        <v>-100</v>
      </c>
      <c r="L50" s="236"/>
      <c r="M50" s="237"/>
      <c r="N50" s="236"/>
      <c r="O50" s="238"/>
      <c r="P50" s="236"/>
      <c r="Q50" s="236"/>
      <c r="R50" s="236"/>
    </row>
    <row r="51" spans="1:18" s="243" customFormat="1" ht="17.25" hidden="1" x14ac:dyDescent="0.2">
      <c r="A51" s="236"/>
      <c r="B51" s="255"/>
      <c r="C51" s="256"/>
      <c r="D51" s="255"/>
      <c r="E51" s="257"/>
      <c r="F51" s="236"/>
      <c r="G51" s="236"/>
      <c r="H51" s="237"/>
      <c r="I51" s="236"/>
      <c r="J51" s="236"/>
      <c r="K51" s="236"/>
      <c r="L51" s="258"/>
      <c r="M51" s="236"/>
      <c r="N51" s="236"/>
    </row>
    <row r="52" spans="1:18" s="243" customFormat="1" ht="17.25" hidden="1" x14ac:dyDescent="0.2">
      <c r="A52" s="236"/>
      <c r="B52" s="259"/>
      <c r="C52" s="260"/>
      <c r="D52" s="259"/>
      <c r="E52" s="261"/>
      <c r="F52" s="236"/>
      <c r="G52" s="236"/>
      <c r="H52" s="237"/>
      <c r="I52" s="236"/>
      <c r="J52" s="236"/>
      <c r="K52" s="236"/>
      <c r="L52" s="258"/>
      <c r="M52" s="236"/>
      <c r="N52" s="236"/>
    </row>
    <row r="53" spans="1:18" s="243" customFormat="1" ht="17.25" hidden="1" x14ac:dyDescent="0.2">
      <c r="A53" s="559" t="s">
        <v>2</v>
      </c>
      <c r="B53" s="553" t="s">
        <v>14</v>
      </c>
      <c r="C53" s="556" t="s">
        <v>64</v>
      </c>
      <c r="D53" s="233"/>
      <c r="E53" s="235"/>
      <c r="F53" s="233"/>
      <c r="G53" s="236"/>
      <c r="H53" s="236"/>
      <c r="I53" s="237"/>
      <c r="J53" s="236"/>
      <c r="K53" s="236"/>
      <c r="L53" s="236"/>
      <c r="M53" s="258"/>
      <c r="N53" s="236"/>
      <c r="O53" s="236"/>
    </row>
    <row r="54" spans="1:18" s="243" customFormat="1" ht="18" hidden="1" thickBot="1" x14ac:dyDescent="0.25">
      <c r="A54" s="561"/>
      <c r="B54" s="555"/>
      <c r="C54" s="558"/>
      <c r="D54" s="240"/>
      <c r="E54" s="242"/>
      <c r="F54" s="240"/>
      <c r="G54" s="236"/>
      <c r="H54" s="236"/>
      <c r="I54" s="237"/>
      <c r="J54" s="236"/>
      <c r="K54" s="236"/>
      <c r="L54" s="236"/>
      <c r="M54" s="258"/>
      <c r="N54" s="236"/>
      <c r="O54" s="236"/>
    </row>
    <row r="55" spans="1:18" s="243" customFormat="1" ht="18" hidden="1" thickBot="1" x14ac:dyDescent="0.25">
      <c r="A55" s="262" t="s">
        <v>9</v>
      </c>
      <c r="B55" s="263">
        <v>2756171351.6100006</v>
      </c>
      <c r="C55" s="264">
        <v>2141187121.77</v>
      </c>
      <c r="D55" s="264"/>
      <c r="E55" s="264"/>
      <c r="F55" s="265"/>
      <c r="G55" s="236"/>
      <c r="H55" s="236"/>
      <c r="I55" s="237"/>
      <c r="J55" s="236"/>
      <c r="K55" s="236"/>
      <c r="L55" s="236"/>
      <c r="M55" s="258"/>
      <c r="N55" s="236"/>
      <c r="O55" s="236"/>
    </row>
    <row r="56" spans="1:18" s="243" customFormat="1" ht="18" hidden="1" thickBot="1" x14ac:dyDescent="0.25">
      <c r="A56" s="262" t="s">
        <v>37</v>
      </c>
      <c r="B56" s="263">
        <v>2394559480.2300005</v>
      </c>
      <c r="C56" s="264">
        <v>1804632982.97</v>
      </c>
      <c r="D56" s="264"/>
      <c r="E56" s="264"/>
      <c r="F56" s="265"/>
      <c r="G56" s="236"/>
      <c r="H56" s="236"/>
      <c r="I56" s="237"/>
      <c r="J56" s="236"/>
      <c r="K56" s="236"/>
      <c r="L56" s="236"/>
      <c r="M56" s="258"/>
      <c r="N56" s="236"/>
      <c r="O56" s="236"/>
    </row>
    <row r="57" spans="1:18" s="243" customFormat="1" ht="18" hidden="1" thickBot="1" x14ac:dyDescent="0.25">
      <c r="A57" s="266" t="s">
        <v>65</v>
      </c>
      <c r="B57" s="267">
        <v>26618195.989999998</v>
      </c>
      <c r="C57" s="267">
        <v>24037520.32</v>
      </c>
      <c r="D57" s="267"/>
      <c r="E57" s="267"/>
      <c r="F57" s="268"/>
      <c r="G57" s="236"/>
      <c r="H57" s="236"/>
      <c r="I57" s="237"/>
      <c r="J57" s="236"/>
      <c r="K57" s="236"/>
      <c r="L57" s="236"/>
      <c r="M57" s="258"/>
      <c r="N57" s="236"/>
      <c r="O57" s="236"/>
    </row>
    <row r="58" spans="1:18" s="243" customFormat="1" ht="18" hidden="1" thickBot="1" x14ac:dyDescent="0.25">
      <c r="A58" s="266" t="s">
        <v>66</v>
      </c>
      <c r="B58" s="267">
        <v>1807911464.2400002</v>
      </c>
      <c r="C58" s="269">
        <v>1659853361.6500001</v>
      </c>
      <c r="D58" s="269"/>
      <c r="E58" s="269"/>
      <c r="F58" s="268"/>
      <c r="G58" s="236"/>
      <c r="H58" s="236"/>
      <c r="I58" s="237"/>
      <c r="J58" s="236"/>
      <c r="K58" s="236"/>
      <c r="L58" s="236"/>
      <c r="M58" s="258"/>
      <c r="N58" s="236"/>
      <c r="O58" s="236"/>
    </row>
    <row r="59" spans="1:18" s="243" customFormat="1" ht="18" hidden="1" thickBot="1" x14ac:dyDescent="0.25">
      <c r="A59" s="266" t="s">
        <v>67</v>
      </c>
      <c r="B59" s="267">
        <v>560029820</v>
      </c>
      <c r="C59" s="269">
        <v>120742101</v>
      </c>
      <c r="D59" s="269"/>
      <c r="E59" s="269"/>
      <c r="F59" s="268"/>
      <c r="G59" s="236"/>
      <c r="H59" s="236"/>
      <c r="I59" s="237"/>
      <c r="J59" s="236"/>
      <c r="K59" s="236"/>
      <c r="L59" s="236"/>
      <c r="M59" s="258"/>
      <c r="N59" s="236"/>
      <c r="O59" s="236"/>
    </row>
    <row r="60" spans="1:18" s="243" customFormat="1" ht="18" hidden="1" thickBot="1" x14ac:dyDescent="0.25">
      <c r="A60" s="262" t="s">
        <v>68</v>
      </c>
      <c r="B60" s="263">
        <v>361611871.38</v>
      </c>
      <c r="C60" s="264">
        <v>336554138.79999995</v>
      </c>
      <c r="D60" s="264"/>
      <c r="E60" s="264"/>
      <c r="F60" s="265"/>
      <c r="G60" s="236"/>
      <c r="H60" s="236"/>
      <c r="I60" s="237"/>
      <c r="J60" s="236"/>
      <c r="K60" s="236"/>
      <c r="L60" s="236"/>
      <c r="M60" s="258"/>
      <c r="N60" s="236"/>
      <c r="O60" s="236"/>
    </row>
    <row r="61" spans="1:18" s="243" customFormat="1" ht="17.25" hidden="1" x14ac:dyDescent="0.2">
      <c r="A61" s="236"/>
      <c r="B61" s="258"/>
      <c r="E61" s="258"/>
      <c r="F61" s="270"/>
      <c r="G61" s="236"/>
      <c r="H61" s="236"/>
      <c r="I61" s="237"/>
      <c r="J61" s="236"/>
      <c r="K61" s="236"/>
      <c r="L61" s="236"/>
      <c r="M61" s="258"/>
      <c r="N61" s="236"/>
      <c r="O61" s="236"/>
    </row>
    <row r="62" spans="1:18" s="243" customFormat="1" ht="17.25" hidden="1" x14ac:dyDescent="0.2">
      <c r="A62" s="559" t="s">
        <v>14</v>
      </c>
      <c r="B62" s="553" t="s">
        <v>64</v>
      </c>
      <c r="C62" s="556" t="s">
        <v>69</v>
      </c>
      <c r="D62" s="233"/>
      <c r="E62" s="235"/>
      <c r="F62" s="270"/>
      <c r="G62" s="236"/>
      <c r="H62" s="236"/>
      <c r="I62" s="237"/>
      <c r="J62" s="236"/>
      <c r="K62" s="236"/>
      <c r="L62" s="236"/>
      <c r="M62" s="258"/>
      <c r="N62" s="236"/>
      <c r="O62" s="236"/>
    </row>
    <row r="63" spans="1:18" s="243" customFormat="1" ht="18" hidden="1" thickBot="1" x14ac:dyDescent="0.25">
      <c r="A63" s="561"/>
      <c r="B63" s="555"/>
      <c r="C63" s="558"/>
      <c r="D63" s="240"/>
      <c r="E63" s="242"/>
      <c r="F63" s="270"/>
      <c r="G63" s="236"/>
      <c r="H63" s="236"/>
      <c r="I63" s="237"/>
      <c r="J63" s="236"/>
      <c r="K63" s="236"/>
      <c r="L63" s="236"/>
      <c r="M63" s="258"/>
      <c r="N63" s="236"/>
      <c r="O63" s="236"/>
    </row>
    <row r="64" spans="1:18" s="236" customFormat="1" ht="18" hidden="1" thickBot="1" x14ac:dyDescent="0.25">
      <c r="A64" s="271">
        <v>2272.61</v>
      </c>
      <c r="B64" s="242">
        <v>1304.3499999999999</v>
      </c>
      <c r="C64" s="272">
        <v>57.394361549055922</v>
      </c>
      <c r="D64" s="272"/>
      <c r="E64" s="242"/>
      <c r="F64" s="270"/>
      <c r="I64" s="237"/>
      <c r="M64" s="258"/>
    </row>
    <row r="65" spans="1:14" s="236" customFormat="1" ht="17.25" hidden="1" x14ac:dyDescent="0.2">
      <c r="B65" s="258"/>
      <c r="C65" s="243"/>
      <c r="D65" s="258"/>
      <c r="E65" s="258"/>
      <c r="F65" s="270"/>
      <c r="I65" s="237"/>
      <c r="M65" s="258"/>
    </row>
    <row r="66" spans="1:14" s="236" customFormat="1" ht="17.25" hidden="1" x14ac:dyDescent="0.2">
      <c r="B66" s="258"/>
      <c r="C66" s="243"/>
      <c r="D66" s="258"/>
      <c r="E66" s="258"/>
      <c r="F66" s="270"/>
      <c r="I66" s="237"/>
      <c r="M66" s="258"/>
    </row>
    <row r="67" spans="1:14" s="236" customFormat="1" ht="17.25" hidden="1" x14ac:dyDescent="0.2">
      <c r="B67" s="258"/>
      <c r="C67" s="243"/>
      <c r="D67" s="258"/>
      <c r="E67" s="258"/>
      <c r="F67" s="270"/>
      <c r="I67" s="237"/>
      <c r="M67" s="258"/>
    </row>
    <row r="68" spans="1:14" s="236" customFormat="1" ht="17.25" hidden="1" x14ac:dyDescent="0.2">
      <c r="B68" s="258"/>
      <c r="C68" s="243"/>
      <c r="D68" s="258"/>
      <c r="E68" s="258"/>
      <c r="F68" s="270"/>
      <c r="I68" s="237"/>
      <c r="M68" s="258"/>
    </row>
    <row r="69" spans="1:14" s="236" customFormat="1" ht="17.25" hidden="1" x14ac:dyDescent="0.2">
      <c r="B69" s="258"/>
      <c r="C69" s="243"/>
      <c r="D69" s="258"/>
      <c r="E69" s="258"/>
      <c r="F69" s="270"/>
      <c r="I69" s="237"/>
      <c r="M69" s="258"/>
    </row>
    <row r="70" spans="1:14" s="236" customFormat="1" ht="17.25" hidden="1" x14ac:dyDescent="0.2">
      <c r="B70" s="258"/>
      <c r="C70" s="243"/>
      <c r="D70" s="258"/>
      <c r="E70" s="258"/>
      <c r="F70" s="270"/>
      <c r="I70" s="237"/>
      <c r="M70" s="258"/>
    </row>
    <row r="71" spans="1:14" s="236" customFormat="1" ht="42.75" hidden="1" customHeight="1" thickBot="1" x14ac:dyDescent="0.25">
      <c r="A71" s="250" t="s">
        <v>14</v>
      </c>
      <c r="B71" s="273" t="s">
        <v>70</v>
      </c>
      <c r="C71" s="274" t="s">
        <v>71</v>
      </c>
      <c r="D71" s="565"/>
      <c r="E71" s="566"/>
      <c r="F71" s="275"/>
      <c r="G71" s="276"/>
      <c r="H71" s="277"/>
      <c r="I71" s="278" t="s">
        <v>72</v>
      </c>
      <c r="M71" s="237"/>
      <c r="N71" s="238"/>
    </row>
    <row r="72" spans="1:14" s="236" customFormat="1" ht="17.25" hidden="1" x14ac:dyDescent="0.2">
      <c r="A72" s="250"/>
      <c r="B72" s="279"/>
      <c r="C72" s="250"/>
      <c r="D72" s="280"/>
      <c r="E72" s="281"/>
      <c r="F72" s="282"/>
      <c r="G72" s="283"/>
      <c r="H72" s="284"/>
      <c r="I72" s="285">
        <v>1193325315.4499998</v>
      </c>
      <c r="M72" s="237"/>
      <c r="N72" s="238"/>
    </row>
    <row r="73" spans="1:14" s="236" customFormat="1" ht="17.25" hidden="1" x14ac:dyDescent="0.2">
      <c r="A73" s="250" t="s">
        <v>73</v>
      </c>
      <c r="B73" s="279">
        <v>23377.21</v>
      </c>
      <c r="C73" s="286">
        <v>25633.058297030002</v>
      </c>
      <c r="D73" s="287"/>
      <c r="E73" s="273"/>
      <c r="F73" s="282"/>
      <c r="G73" s="283"/>
      <c r="H73" s="284"/>
      <c r="I73" s="285">
        <v>277254955.12</v>
      </c>
      <c r="M73" s="237"/>
      <c r="N73" s="238"/>
    </row>
    <row r="74" spans="1:14" s="236" customFormat="1" ht="17.25" hidden="1" x14ac:dyDescent="0.2">
      <c r="A74" s="250" t="s">
        <v>10</v>
      </c>
      <c r="B74" s="279">
        <v>14084.97</v>
      </c>
      <c r="C74" s="286">
        <v>16258.63813388</v>
      </c>
      <c r="D74" s="288"/>
      <c r="E74" s="289"/>
      <c r="F74" s="282"/>
      <c r="G74" s="283"/>
      <c r="H74" s="284"/>
      <c r="I74" s="285">
        <v>238871435.02999997</v>
      </c>
      <c r="M74" s="237"/>
      <c r="N74" s="238"/>
    </row>
    <row r="75" spans="1:14" s="236" customFormat="1" ht="17.25" hidden="1" x14ac:dyDescent="0.2">
      <c r="A75" s="250" t="s">
        <v>11</v>
      </c>
      <c r="B75" s="279">
        <v>9292.24</v>
      </c>
      <c r="C75" s="286">
        <v>9374.42016315</v>
      </c>
      <c r="D75" s="287"/>
      <c r="E75" s="273"/>
      <c r="F75" s="282"/>
      <c r="G75" s="283"/>
      <c r="H75" s="284"/>
      <c r="I75" s="285">
        <v>139884551.71000004</v>
      </c>
      <c r="M75" s="237"/>
      <c r="N75" s="238"/>
    </row>
    <row r="76" spans="1:14" s="236" customFormat="1" ht="17.25" hidden="1" x14ac:dyDescent="0.2">
      <c r="A76" s="243"/>
      <c r="B76" s="290"/>
      <c r="C76" s="291"/>
      <c r="D76" s="290"/>
      <c r="E76" s="290"/>
      <c r="F76" s="282"/>
      <c r="G76" s="283"/>
      <c r="H76" s="284"/>
      <c r="I76" s="285">
        <v>92066800</v>
      </c>
      <c r="M76" s="237"/>
      <c r="N76" s="238"/>
    </row>
    <row r="77" spans="1:14" s="236" customFormat="1" ht="17.25" hidden="1" x14ac:dyDescent="0.2">
      <c r="A77" s="243"/>
      <c r="B77" s="290"/>
      <c r="C77" s="291"/>
      <c r="D77" s="290"/>
      <c r="E77" s="290"/>
      <c r="F77" s="282"/>
      <c r="G77" s="283"/>
      <c r="H77" s="284"/>
      <c r="I77" s="285">
        <v>50191100</v>
      </c>
      <c r="M77" s="237"/>
      <c r="N77" s="238"/>
    </row>
    <row r="78" spans="1:14" s="236" customFormat="1" ht="17.25" hidden="1" x14ac:dyDescent="0.2">
      <c r="A78" s="243"/>
      <c r="B78" s="290"/>
      <c r="C78" s="291"/>
      <c r="D78" s="290"/>
      <c r="E78" s="290"/>
      <c r="F78" s="292"/>
      <c r="G78" s="293"/>
      <c r="H78" s="294"/>
      <c r="I78" s="295">
        <v>26977000</v>
      </c>
      <c r="M78" s="237"/>
      <c r="N78" s="238"/>
    </row>
    <row r="79" spans="1:14" s="236" customFormat="1" ht="17.25" hidden="1" x14ac:dyDescent="0.2">
      <c r="A79" s="243"/>
      <c r="B79" s="290"/>
      <c r="C79" s="291"/>
      <c r="D79" s="290"/>
      <c r="E79" s="290"/>
      <c r="F79" s="296"/>
      <c r="G79" s="283"/>
      <c r="H79" s="297"/>
      <c r="I79" s="298">
        <f>SUM(I72:I78)</f>
        <v>2018571157.3099997</v>
      </c>
      <c r="J79" s="252"/>
      <c r="K79" s="299"/>
      <c r="M79" s="237"/>
      <c r="N79" s="238"/>
    </row>
    <row r="80" spans="1:14" s="236" customFormat="1" ht="17.25" hidden="1" x14ac:dyDescent="0.2">
      <c r="A80" s="243"/>
      <c r="B80" s="258"/>
      <c r="C80" s="243"/>
      <c r="D80" s="258"/>
      <c r="E80" s="258"/>
      <c r="F80" s="300"/>
      <c r="G80" s="301"/>
      <c r="H80" s="302"/>
      <c r="I80" s="303">
        <v>53357700</v>
      </c>
      <c r="M80" s="237"/>
      <c r="N80" s="238"/>
    </row>
    <row r="81" spans="1:13" s="236" customFormat="1" ht="17.25" hidden="1" x14ac:dyDescent="0.2">
      <c r="A81" s="243"/>
      <c r="B81" s="290"/>
      <c r="C81" s="291"/>
      <c r="D81" s="290"/>
      <c r="E81" s="290"/>
      <c r="F81" s="304"/>
      <c r="I81" s="305"/>
      <c r="M81" s="258"/>
    </row>
    <row r="82" spans="1:13" s="236" customFormat="1" ht="17.25" hidden="1" x14ac:dyDescent="0.2">
      <c r="A82" s="306" t="s">
        <v>74</v>
      </c>
      <c r="B82" s="290"/>
      <c r="C82" s="291"/>
      <c r="D82" s="290"/>
      <c r="E82" s="290"/>
      <c r="F82" s="304"/>
      <c r="I82" s="305"/>
      <c r="M82" s="258"/>
    </row>
    <row r="83" spans="1:13" s="310" customFormat="1" ht="17.25" hidden="1" x14ac:dyDescent="0.2">
      <c r="A83" s="307" t="s">
        <v>2</v>
      </c>
      <c r="B83" s="231" t="s">
        <v>14</v>
      </c>
      <c r="C83" s="232" t="s">
        <v>64</v>
      </c>
      <c r="D83" s="231"/>
      <c r="E83" s="235"/>
      <c r="F83" s="308"/>
      <c r="G83" s="308"/>
      <c r="H83" s="309"/>
      <c r="I83" s="237"/>
      <c r="J83" s="236"/>
      <c r="K83" s="236"/>
      <c r="M83" s="258"/>
    </row>
    <row r="84" spans="1:13" s="310" customFormat="1" ht="18" hidden="1" thickBot="1" x14ac:dyDescent="0.25">
      <c r="A84" s="311" t="s">
        <v>73</v>
      </c>
      <c r="B84" s="267">
        <f>+B85+B86</f>
        <v>10961543303.370001</v>
      </c>
      <c r="C84" s="267">
        <f>+C85+C86</f>
        <v>6738762387.6099997</v>
      </c>
      <c r="D84" s="312"/>
      <c r="E84" s="313"/>
      <c r="F84" s="267"/>
      <c r="G84" s="314"/>
      <c r="H84" s="315"/>
      <c r="I84" s="237"/>
      <c r="J84" s="236"/>
      <c r="K84" s="236"/>
      <c r="M84" s="258"/>
    </row>
    <row r="85" spans="1:13" s="310" customFormat="1" ht="18" hidden="1" thickBot="1" x14ac:dyDescent="0.25">
      <c r="A85" s="311" t="s">
        <v>10</v>
      </c>
      <c r="B85" s="267">
        <f>+B17</f>
        <v>9421148926.4500008</v>
      </c>
      <c r="C85" s="316">
        <f>+E17</f>
        <v>6301267135.6199999</v>
      </c>
      <c r="D85" s="312"/>
      <c r="E85" s="314"/>
      <c r="F85" s="316"/>
      <c r="G85" s="314"/>
      <c r="H85" s="315"/>
      <c r="I85" s="237"/>
      <c r="J85" s="236"/>
      <c r="K85" s="236"/>
      <c r="M85" s="258"/>
    </row>
    <row r="86" spans="1:13" s="310" customFormat="1" ht="18" hidden="1" thickBot="1" x14ac:dyDescent="0.25">
      <c r="A86" s="311" t="s">
        <v>11</v>
      </c>
      <c r="B86" s="267">
        <f>+B18</f>
        <v>1540394376.9200001</v>
      </c>
      <c r="C86" s="316">
        <f>+E18</f>
        <v>437495251.99000001</v>
      </c>
      <c r="D86" s="312"/>
      <c r="E86" s="313"/>
      <c r="F86" s="316"/>
      <c r="G86" s="314"/>
      <c r="H86" s="317"/>
      <c r="I86" s="237"/>
      <c r="J86" s="236"/>
      <c r="K86" s="236"/>
      <c r="M86" s="258"/>
    </row>
    <row r="87" spans="1:13" s="310" customFormat="1" ht="17.25" hidden="1" x14ac:dyDescent="0.2">
      <c r="B87" s="258"/>
      <c r="C87" s="243"/>
      <c r="D87" s="258"/>
      <c r="E87" s="258"/>
      <c r="F87" s="270"/>
      <c r="G87" s="236"/>
      <c r="I87" s="237"/>
      <c r="J87" s="236"/>
      <c r="K87" s="236"/>
      <c r="M87" s="258"/>
    </row>
    <row r="88" spans="1:13" s="310" customFormat="1" ht="17.25" hidden="1" x14ac:dyDescent="0.2">
      <c r="A88" s="567" t="s">
        <v>2</v>
      </c>
      <c r="B88" s="546" t="s">
        <v>14</v>
      </c>
      <c r="C88" s="569" t="s">
        <v>64</v>
      </c>
      <c r="D88" s="546"/>
      <c r="E88" s="281"/>
      <c r="F88" s="318"/>
      <c r="G88" s="236"/>
      <c r="I88" s="237"/>
      <c r="J88" s="236"/>
      <c r="K88" s="236"/>
      <c r="M88" s="258"/>
    </row>
    <row r="89" spans="1:13" s="310" customFormat="1" ht="17.25" hidden="1" x14ac:dyDescent="0.2">
      <c r="A89" s="568"/>
      <c r="B89" s="547"/>
      <c r="C89" s="570"/>
      <c r="D89" s="547"/>
      <c r="E89" s="281"/>
      <c r="F89" s="318"/>
      <c r="G89" s="236"/>
      <c r="I89" s="237"/>
      <c r="J89" s="236"/>
      <c r="K89" s="236"/>
      <c r="M89" s="258"/>
    </row>
    <row r="90" spans="1:13" s="324" customFormat="1" ht="17.25" hidden="1" x14ac:dyDescent="0.2">
      <c r="A90" s="319" t="s">
        <v>9</v>
      </c>
      <c r="B90" s="320">
        <f t="shared" ref="B90:B98" si="11">+B29</f>
        <v>3363395507.7899995</v>
      </c>
      <c r="C90" s="320">
        <f t="shared" ref="C90:C98" si="12">+E29</f>
        <v>3186197791.3199997</v>
      </c>
      <c r="D90" s="321"/>
      <c r="E90" s="320"/>
      <c r="F90" s="322"/>
      <c r="G90" s="323"/>
      <c r="I90" s="325"/>
      <c r="J90" s="323"/>
      <c r="K90" s="323"/>
      <c r="M90" s="326"/>
    </row>
    <row r="91" spans="1:13" s="324" customFormat="1" ht="17.25" hidden="1" x14ac:dyDescent="0.2">
      <c r="A91" s="319" t="s">
        <v>37</v>
      </c>
      <c r="B91" s="320">
        <f t="shared" si="11"/>
        <v>2807293974.3599997</v>
      </c>
      <c r="C91" s="320">
        <f t="shared" si="12"/>
        <v>2635159524.1199999</v>
      </c>
      <c r="D91" s="321"/>
      <c r="E91" s="320"/>
      <c r="F91" s="322"/>
      <c r="G91" s="323"/>
      <c r="I91" s="325"/>
      <c r="J91" s="323"/>
      <c r="K91" s="323"/>
      <c r="M91" s="326"/>
    </row>
    <row r="92" spans="1:13" s="310" customFormat="1" ht="17.25" hidden="1" x14ac:dyDescent="0.2">
      <c r="A92" s="327" t="s">
        <v>39</v>
      </c>
      <c r="B92" s="328">
        <f t="shared" si="11"/>
        <v>24020888.32</v>
      </c>
      <c r="C92" s="328">
        <f t="shared" si="12"/>
        <v>24020888.32</v>
      </c>
      <c r="D92" s="329"/>
      <c r="E92" s="328"/>
      <c r="F92" s="330"/>
      <c r="G92" s="236"/>
      <c r="I92" s="237"/>
      <c r="J92" s="236"/>
      <c r="K92" s="236"/>
      <c r="M92" s="258"/>
    </row>
    <row r="93" spans="1:13" s="310" customFormat="1" ht="17.25" hidden="1" x14ac:dyDescent="0.2">
      <c r="A93" s="327" t="s">
        <v>40</v>
      </c>
      <c r="B93" s="328">
        <f t="shared" si="11"/>
        <v>1772393059.27</v>
      </c>
      <c r="C93" s="328">
        <f t="shared" si="12"/>
        <v>1719430930.48</v>
      </c>
      <c r="D93" s="329"/>
      <c r="E93" s="328"/>
      <c r="F93" s="330"/>
      <c r="G93" s="236"/>
      <c r="I93" s="237"/>
      <c r="J93" s="236"/>
      <c r="K93" s="236"/>
      <c r="M93" s="258"/>
    </row>
    <row r="94" spans="1:13" s="310" customFormat="1" ht="17.25" hidden="1" x14ac:dyDescent="0.2">
      <c r="A94" s="327" t="s">
        <v>41</v>
      </c>
      <c r="B94" s="328">
        <f t="shared" si="11"/>
        <v>843117212.76999998</v>
      </c>
      <c r="C94" s="328">
        <f t="shared" si="12"/>
        <v>728852203.6400001</v>
      </c>
      <c r="D94" s="329"/>
      <c r="E94" s="328"/>
      <c r="F94" s="330"/>
      <c r="G94" s="236"/>
      <c r="I94" s="237"/>
      <c r="J94" s="236"/>
      <c r="K94" s="236"/>
      <c r="M94" s="258"/>
    </row>
    <row r="95" spans="1:13" s="310" customFormat="1" ht="17.25" hidden="1" x14ac:dyDescent="0.2">
      <c r="A95" s="327" t="s">
        <v>42</v>
      </c>
      <c r="B95" s="328">
        <f t="shared" si="11"/>
        <v>167762814</v>
      </c>
      <c r="C95" s="328">
        <f t="shared" si="12"/>
        <v>162855501.68000001</v>
      </c>
      <c r="D95" s="329"/>
      <c r="E95" s="328"/>
      <c r="F95" s="330"/>
      <c r="G95" s="236"/>
      <c r="I95" s="237"/>
      <c r="J95" s="236"/>
      <c r="K95" s="236"/>
      <c r="M95" s="258"/>
    </row>
    <row r="96" spans="1:13" s="324" customFormat="1" ht="17.25" hidden="1" x14ac:dyDescent="0.2">
      <c r="A96" s="331" t="s">
        <v>43</v>
      </c>
      <c r="B96" s="320">
        <f t="shared" si="11"/>
        <v>556101533.42999995</v>
      </c>
      <c r="C96" s="320">
        <f t="shared" si="12"/>
        <v>551038267.20000005</v>
      </c>
      <c r="D96" s="321"/>
      <c r="E96" s="320"/>
      <c r="F96" s="322"/>
      <c r="G96" s="323"/>
      <c r="I96" s="325"/>
      <c r="J96" s="323"/>
      <c r="K96" s="323"/>
      <c r="M96" s="326"/>
    </row>
    <row r="97" spans="1:13" s="310" customFormat="1" ht="17.25" hidden="1" x14ac:dyDescent="0.2">
      <c r="A97" s="332" t="s">
        <v>40</v>
      </c>
      <c r="B97" s="328">
        <f t="shared" si="11"/>
        <v>384191433.42999995</v>
      </c>
      <c r="C97" s="328">
        <f t="shared" si="12"/>
        <v>379138167.19999999</v>
      </c>
      <c r="D97" s="329"/>
      <c r="E97" s="328"/>
      <c r="F97" s="330"/>
      <c r="G97" s="236"/>
      <c r="I97" s="237"/>
      <c r="J97" s="236"/>
      <c r="K97" s="236"/>
      <c r="M97" s="258"/>
    </row>
    <row r="98" spans="1:13" s="310" customFormat="1" ht="17.25" hidden="1" x14ac:dyDescent="0.2">
      <c r="A98" s="332" t="s">
        <v>41</v>
      </c>
      <c r="B98" s="328">
        <f t="shared" si="11"/>
        <v>153325783.75</v>
      </c>
      <c r="C98" s="328">
        <f t="shared" si="12"/>
        <v>153315783.75</v>
      </c>
      <c r="D98" s="329"/>
      <c r="E98" s="328"/>
      <c r="F98" s="330"/>
      <c r="G98" s="236"/>
      <c r="I98" s="237"/>
      <c r="J98" s="236"/>
      <c r="K98" s="236"/>
      <c r="M98" s="258"/>
    </row>
    <row r="99" spans="1:13" s="236" customFormat="1" ht="17.25" hidden="1" x14ac:dyDescent="0.2">
      <c r="B99" s="258"/>
      <c r="C99" s="243"/>
      <c r="D99" s="258"/>
      <c r="E99" s="258"/>
      <c r="F99" s="270"/>
      <c r="I99" s="237"/>
      <c r="M99" s="258"/>
    </row>
    <row r="100" spans="1:13" s="236" customFormat="1" ht="17.25" hidden="1" x14ac:dyDescent="0.2">
      <c r="B100" s="258"/>
      <c r="C100" s="243"/>
      <c r="D100" s="258"/>
      <c r="E100" s="258"/>
      <c r="F100" s="270"/>
      <c r="I100" s="237"/>
      <c r="M100" s="258"/>
    </row>
    <row r="101" spans="1:13" s="236" customFormat="1" ht="17.25" hidden="1" x14ac:dyDescent="0.2">
      <c r="B101" s="258"/>
      <c r="C101" s="243"/>
      <c r="D101" s="258"/>
      <c r="E101" s="258"/>
      <c r="F101" s="270"/>
      <c r="I101" s="237"/>
      <c r="M101" s="258"/>
    </row>
    <row r="102" spans="1:13" s="236" customFormat="1" ht="17.25" hidden="1" x14ac:dyDescent="0.2">
      <c r="A102" s="333" t="s">
        <v>75</v>
      </c>
      <c r="B102" s="258"/>
      <c r="C102" s="243"/>
      <c r="D102" s="258"/>
      <c r="E102" s="258"/>
      <c r="F102" s="270"/>
      <c r="I102" s="237"/>
      <c r="M102" s="258"/>
    </row>
    <row r="103" spans="1:13" s="236" customFormat="1" ht="18" hidden="1" thickBot="1" x14ac:dyDescent="0.25">
      <c r="A103" s="559" t="s">
        <v>2</v>
      </c>
      <c r="B103" s="553" t="s">
        <v>14</v>
      </c>
      <c r="C103" s="334" t="s">
        <v>7</v>
      </c>
      <c r="D103" s="335"/>
      <c r="E103" s="336"/>
      <c r="F103" s="337"/>
      <c r="G103" s="338"/>
      <c r="H103" s="335"/>
      <c r="I103" s="336"/>
      <c r="J103" s="337"/>
      <c r="K103" s="553" t="s">
        <v>15</v>
      </c>
      <c r="L103" s="556" t="s">
        <v>16</v>
      </c>
    </row>
    <row r="104" spans="1:13" s="236" customFormat="1" ht="15" hidden="1" customHeight="1" x14ac:dyDescent="0.2">
      <c r="A104" s="560"/>
      <c r="B104" s="554"/>
      <c r="C104" s="553" t="s">
        <v>76</v>
      </c>
      <c r="D104" s="553"/>
      <c r="E104" s="308"/>
      <c r="F104" s="559"/>
      <c r="G104" s="556"/>
      <c r="H104" s="553"/>
      <c r="I104" s="308" t="s">
        <v>77</v>
      </c>
      <c r="J104" s="559" t="s">
        <v>78</v>
      </c>
      <c r="K104" s="554"/>
      <c r="L104" s="557"/>
    </row>
    <row r="105" spans="1:13" s="236" customFormat="1" ht="17.25" hidden="1" x14ac:dyDescent="0.2">
      <c r="A105" s="560"/>
      <c r="B105" s="554"/>
      <c r="C105" s="554"/>
      <c r="D105" s="554"/>
      <c r="E105" s="308"/>
      <c r="F105" s="560"/>
      <c r="G105" s="557"/>
      <c r="H105" s="554"/>
      <c r="I105" s="308" t="s">
        <v>79</v>
      </c>
      <c r="J105" s="560"/>
      <c r="K105" s="554"/>
      <c r="L105" s="557"/>
    </row>
    <row r="106" spans="1:13" s="236" customFormat="1" ht="18" hidden="1" thickBot="1" x14ac:dyDescent="0.25">
      <c r="A106" s="561"/>
      <c r="B106" s="555"/>
      <c r="C106" s="555"/>
      <c r="D106" s="555"/>
      <c r="E106" s="339"/>
      <c r="F106" s="561"/>
      <c r="G106" s="558"/>
      <c r="H106" s="555"/>
      <c r="I106" s="240" t="s">
        <v>60</v>
      </c>
      <c r="J106" s="561"/>
      <c r="K106" s="555"/>
      <c r="L106" s="558"/>
    </row>
    <row r="107" spans="1:13" s="236" customFormat="1" ht="18" hidden="1" thickBot="1" x14ac:dyDescent="0.25">
      <c r="A107" s="244" t="s">
        <v>9</v>
      </c>
      <c r="B107" s="340">
        <f>+B108+B109</f>
        <v>10961543303.370001</v>
      </c>
      <c r="C107" s="340">
        <f>+C108+C109</f>
        <v>6738762387.6099997</v>
      </c>
      <c r="D107" s="341"/>
      <c r="E107" s="312"/>
      <c r="F107" s="342"/>
      <c r="G107" s="340"/>
      <c r="H107" s="251"/>
      <c r="I107" s="240">
        <v>81.739999999999995</v>
      </c>
      <c r="J107" s="342">
        <f>+H107-I107</f>
        <v>-81.739999999999995</v>
      </c>
      <c r="K107" s="340">
        <f>+K108+K109</f>
        <v>0</v>
      </c>
      <c r="L107" s="340">
        <f>+L108+L109</f>
        <v>501836955.66000003</v>
      </c>
    </row>
    <row r="108" spans="1:13" s="236" customFormat="1" ht="18" hidden="1" thickBot="1" x14ac:dyDescent="0.25">
      <c r="A108" s="244" t="s">
        <v>10</v>
      </c>
      <c r="B108" s="340">
        <f>+B17</f>
        <v>9421148926.4500008</v>
      </c>
      <c r="C108" s="340">
        <f>+E17</f>
        <v>6301267135.6199999</v>
      </c>
      <c r="D108" s="341"/>
      <c r="E108" s="312"/>
      <c r="F108" s="342"/>
      <c r="G108" s="340"/>
      <c r="H108" s="251"/>
      <c r="I108" s="240">
        <v>81.760000000000005</v>
      </c>
      <c r="J108" s="342">
        <f>+H108-I108</f>
        <v>-81.760000000000005</v>
      </c>
      <c r="K108" s="340" t="str">
        <f>+C17</f>
        <v>0</v>
      </c>
      <c r="L108" s="340">
        <f>+D17</f>
        <v>82401144.689999998</v>
      </c>
    </row>
    <row r="109" spans="1:13" s="236" customFormat="1" ht="18" hidden="1" thickBot="1" x14ac:dyDescent="0.25">
      <c r="A109" s="244" t="s">
        <v>11</v>
      </c>
      <c r="B109" s="340">
        <f>+B18</f>
        <v>1540394376.9200001</v>
      </c>
      <c r="C109" s="340">
        <f>+E18</f>
        <v>437495251.99000001</v>
      </c>
      <c r="D109" s="341"/>
      <c r="E109" s="312"/>
      <c r="F109" s="342"/>
      <c r="G109" s="340"/>
      <c r="H109" s="251"/>
      <c r="I109" s="240">
        <v>81.650000000000006</v>
      </c>
      <c r="J109" s="342">
        <f>+H109-I109</f>
        <v>-81.650000000000006</v>
      </c>
      <c r="K109" s="340" t="str">
        <f>+C18</f>
        <v>0</v>
      </c>
      <c r="L109" s="340">
        <f>+D18</f>
        <v>419435810.97000003</v>
      </c>
    </row>
    <row r="110" spans="1:13" s="236" customFormat="1" ht="17.25" hidden="1" x14ac:dyDescent="0.2">
      <c r="B110" s="258"/>
      <c r="C110" s="258"/>
      <c r="D110" s="270"/>
      <c r="G110" s="237"/>
      <c r="K110" s="243"/>
      <c r="L110" s="258"/>
    </row>
    <row r="111" spans="1:13" s="236" customFormat="1" ht="17.25" hidden="1" x14ac:dyDescent="0.2">
      <c r="A111" s="333" t="s">
        <v>80</v>
      </c>
      <c r="B111" s="258"/>
      <c r="C111" s="258"/>
      <c r="D111" s="270"/>
      <c r="G111" s="237"/>
      <c r="K111" s="243"/>
      <c r="L111" s="258"/>
    </row>
    <row r="112" spans="1:13" s="236" customFormat="1" ht="17.25" hidden="1" x14ac:dyDescent="0.2">
      <c r="A112" s="544" t="s">
        <v>2</v>
      </c>
      <c r="B112" s="546" t="s">
        <v>14</v>
      </c>
      <c r="C112" s="281" t="s">
        <v>7</v>
      </c>
      <c r="D112" s="318"/>
      <c r="E112" s="548"/>
      <c r="F112" s="549"/>
      <c r="G112" s="237"/>
      <c r="K112" s="318" t="s">
        <v>81</v>
      </c>
      <c r="L112" s="546" t="s">
        <v>16</v>
      </c>
    </row>
    <row r="113" spans="1:13" s="236" customFormat="1" ht="17.25" hidden="1" x14ac:dyDescent="0.2">
      <c r="A113" s="545"/>
      <c r="B113" s="547"/>
      <c r="C113" s="281" t="s">
        <v>76</v>
      </c>
      <c r="D113" s="318"/>
      <c r="E113" s="318"/>
      <c r="F113" s="343"/>
      <c r="G113" s="237"/>
      <c r="K113" s="318" t="s">
        <v>82</v>
      </c>
      <c r="L113" s="547"/>
    </row>
    <row r="114" spans="1:13" s="323" customFormat="1" ht="17.25" hidden="1" x14ac:dyDescent="0.2">
      <c r="A114" s="344" t="s">
        <v>9</v>
      </c>
      <c r="B114" s="287">
        <f t="shared" ref="B114:B122" si="13">+B29</f>
        <v>3363395507.7899995</v>
      </c>
      <c r="C114" s="287">
        <f t="shared" ref="C114:C122" si="14">+E29</f>
        <v>3186197791.3199997</v>
      </c>
      <c r="D114" s="345"/>
      <c r="E114" s="320"/>
      <c r="F114" s="346"/>
      <c r="G114" s="325"/>
      <c r="K114" s="287">
        <f t="shared" ref="K114:L122" si="15">+C29</f>
        <v>63748.32</v>
      </c>
      <c r="L114" s="287">
        <f t="shared" si="15"/>
        <v>19055724.869999997</v>
      </c>
    </row>
    <row r="115" spans="1:13" s="323" customFormat="1" ht="17.25" hidden="1" x14ac:dyDescent="0.2">
      <c r="A115" s="344" t="s">
        <v>37</v>
      </c>
      <c r="B115" s="287">
        <f t="shared" si="13"/>
        <v>2807293974.3599997</v>
      </c>
      <c r="C115" s="287">
        <f t="shared" si="14"/>
        <v>2635159524.1199999</v>
      </c>
      <c r="D115" s="345"/>
      <c r="E115" s="320"/>
      <c r="F115" s="346"/>
      <c r="G115" s="325"/>
      <c r="K115" s="287">
        <f t="shared" si="15"/>
        <v>0</v>
      </c>
      <c r="L115" s="287">
        <f t="shared" si="15"/>
        <v>19055724.869999997</v>
      </c>
    </row>
    <row r="116" spans="1:13" s="236" customFormat="1" ht="17.25" hidden="1" x14ac:dyDescent="0.2">
      <c r="A116" s="347" t="s">
        <v>39</v>
      </c>
      <c r="B116" s="287">
        <f t="shared" si="13"/>
        <v>24020888.32</v>
      </c>
      <c r="C116" s="287">
        <f t="shared" si="14"/>
        <v>24020888.32</v>
      </c>
      <c r="D116" s="348"/>
      <c r="E116" s="328"/>
      <c r="F116" s="349"/>
      <c r="G116" s="237"/>
      <c r="K116" s="287">
        <f t="shared" si="15"/>
        <v>0</v>
      </c>
      <c r="L116" s="287">
        <f t="shared" si="15"/>
        <v>0</v>
      </c>
    </row>
    <row r="117" spans="1:13" s="236" customFormat="1" ht="17.25" hidden="1" x14ac:dyDescent="0.2">
      <c r="A117" s="347" t="s">
        <v>40</v>
      </c>
      <c r="B117" s="287">
        <f t="shared" si="13"/>
        <v>1772393059.27</v>
      </c>
      <c r="C117" s="287">
        <f t="shared" si="14"/>
        <v>1719430930.48</v>
      </c>
      <c r="D117" s="348"/>
      <c r="E117" s="328"/>
      <c r="F117" s="349"/>
      <c r="G117" s="237"/>
      <c r="K117" s="287">
        <f t="shared" si="15"/>
        <v>0</v>
      </c>
      <c r="L117" s="287">
        <f t="shared" si="15"/>
        <v>1059233.3999999999</v>
      </c>
    </row>
    <row r="118" spans="1:13" s="236" customFormat="1" ht="17.25" hidden="1" x14ac:dyDescent="0.2">
      <c r="A118" s="347" t="s">
        <v>41</v>
      </c>
      <c r="B118" s="287">
        <f t="shared" si="13"/>
        <v>843117212.76999998</v>
      </c>
      <c r="C118" s="287">
        <f t="shared" si="14"/>
        <v>728852203.6400001</v>
      </c>
      <c r="D118" s="348"/>
      <c r="E118" s="328"/>
      <c r="F118" s="349"/>
      <c r="G118" s="237"/>
      <c r="K118" s="287">
        <f t="shared" si="15"/>
        <v>0</v>
      </c>
      <c r="L118" s="287">
        <f t="shared" si="15"/>
        <v>17996491.469999999</v>
      </c>
    </row>
    <row r="119" spans="1:13" s="236" customFormat="1" ht="17.25" hidden="1" x14ac:dyDescent="0.2">
      <c r="A119" s="347" t="s">
        <v>42</v>
      </c>
      <c r="B119" s="287">
        <f t="shared" si="13"/>
        <v>167762814</v>
      </c>
      <c r="C119" s="287">
        <f t="shared" si="14"/>
        <v>162855501.68000001</v>
      </c>
      <c r="D119" s="348"/>
      <c r="E119" s="328"/>
      <c r="F119" s="349"/>
      <c r="G119" s="237"/>
      <c r="K119" s="287">
        <f t="shared" si="15"/>
        <v>0</v>
      </c>
      <c r="L119" s="287">
        <f t="shared" si="15"/>
        <v>0</v>
      </c>
    </row>
    <row r="120" spans="1:13" s="323" customFormat="1" ht="17.25" hidden="1" x14ac:dyDescent="0.2">
      <c r="A120" s="344" t="s">
        <v>43</v>
      </c>
      <c r="B120" s="287">
        <f t="shared" si="13"/>
        <v>556101533.42999995</v>
      </c>
      <c r="C120" s="287">
        <f t="shared" si="14"/>
        <v>551038267.20000005</v>
      </c>
      <c r="D120" s="345"/>
      <c r="E120" s="320"/>
      <c r="F120" s="346"/>
      <c r="G120" s="325"/>
      <c r="K120" s="287">
        <f t="shared" si="15"/>
        <v>63748.32</v>
      </c>
      <c r="L120" s="287">
        <f t="shared" si="15"/>
        <v>0</v>
      </c>
    </row>
    <row r="121" spans="1:13" s="236" customFormat="1" ht="27" hidden="1" customHeight="1" x14ac:dyDescent="0.2">
      <c r="A121" s="347" t="s">
        <v>40</v>
      </c>
      <c r="B121" s="287">
        <f t="shared" si="13"/>
        <v>384191433.42999995</v>
      </c>
      <c r="C121" s="287">
        <f t="shared" si="14"/>
        <v>379138167.19999999</v>
      </c>
      <c r="D121" s="348"/>
      <c r="E121" s="328"/>
      <c r="F121" s="349"/>
      <c r="G121" s="237"/>
      <c r="K121" s="287">
        <f t="shared" si="15"/>
        <v>53748.32</v>
      </c>
      <c r="L121" s="287">
        <f t="shared" si="15"/>
        <v>0</v>
      </c>
    </row>
    <row r="122" spans="1:13" s="350" customFormat="1" ht="17.25" hidden="1" x14ac:dyDescent="0.2">
      <c r="A122" s="347" t="s">
        <v>41</v>
      </c>
      <c r="B122" s="287">
        <f t="shared" si="13"/>
        <v>153325783.75</v>
      </c>
      <c r="C122" s="287">
        <f t="shared" si="14"/>
        <v>153315783.75</v>
      </c>
      <c r="D122" s="348"/>
      <c r="E122" s="328"/>
      <c r="F122" s="349"/>
      <c r="G122" s="237"/>
      <c r="H122" s="236"/>
      <c r="I122" s="236"/>
      <c r="K122" s="287">
        <f t="shared" si="15"/>
        <v>10000</v>
      </c>
      <c r="L122" s="287">
        <f t="shared" si="15"/>
        <v>0</v>
      </c>
    </row>
    <row r="123" spans="1:13" s="350" customFormat="1" ht="17.25" hidden="1" x14ac:dyDescent="0.2">
      <c r="A123" s="236"/>
      <c r="B123" s="258"/>
      <c r="C123" s="243"/>
      <c r="D123" s="258"/>
      <c r="E123" s="258"/>
      <c r="F123" s="270"/>
      <c r="G123" s="236"/>
      <c r="H123" s="236"/>
      <c r="I123" s="237"/>
      <c r="J123" s="236"/>
      <c r="K123" s="236"/>
      <c r="M123" s="258"/>
    </row>
    <row r="124" spans="1:13" s="350" customFormat="1" ht="17.25" hidden="1" x14ac:dyDescent="0.2">
      <c r="A124" s="350" t="s">
        <v>83</v>
      </c>
      <c r="B124" s="258"/>
      <c r="C124" s="243"/>
      <c r="D124" s="258"/>
      <c r="E124" s="258"/>
      <c r="F124" s="270"/>
      <c r="G124" s="236"/>
      <c r="I124" s="237"/>
      <c r="J124" s="236"/>
      <c r="K124" s="236"/>
      <c r="M124" s="258"/>
    </row>
    <row r="125" spans="1:13" s="350" customFormat="1" ht="18" hidden="1" thickBot="1" x14ac:dyDescent="0.25">
      <c r="A125" s="550" t="s">
        <v>2</v>
      </c>
      <c r="B125" s="553" t="s">
        <v>14</v>
      </c>
      <c r="C125" s="556" t="s">
        <v>16</v>
      </c>
      <c r="D125" s="334"/>
      <c r="E125" s="335"/>
      <c r="F125" s="336"/>
      <c r="G125" s="351"/>
      <c r="H125" s="352"/>
      <c r="I125" s="335"/>
      <c r="J125" s="336"/>
      <c r="K125" s="351"/>
      <c r="M125" s="258"/>
    </row>
    <row r="126" spans="1:13" s="350" customFormat="1" ht="15" hidden="1" customHeight="1" x14ac:dyDescent="0.2">
      <c r="A126" s="551"/>
      <c r="B126" s="554"/>
      <c r="C126" s="557"/>
      <c r="D126" s="553"/>
      <c r="E126" s="553"/>
      <c r="F126" s="308"/>
      <c r="G126" s="556"/>
      <c r="H126" s="550"/>
      <c r="I126" s="553" t="s">
        <v>60</v>
      </c>
      <c r="J126" s="308" t="s">
        <v>77</v>
      </c>
      <c r="K126" s="556" t="s">
        <v>78</v>
      </c>
      <c r="M126" s="258"/>
    </row>
    <row r="127" spans="1:13" s="350" customFormat="1" ht="17.25" hidden="1" x14ac:dyDescent="0.2">
      <c r="A127" s="551"/>
      <c r="B127" s="554"/>
      <c r="C127" s="557"/>
      <c r="D127" s="554"/>
      <c r="E127" s="554"/>
      <c r="F127" s="308"/>
      <c r="G127" s="557"/>
      <c r="H127" s="551"/>
      <c r="I127" s="554"/>
      <c r="J127" s="308" t="s">
        <v>79</v>
      </c>
      <c r="K127" s="557"/>
      <c r="M127" s="258"/>
    </row>
    <row r="128" spans="1:13" s="350" customFormat="1" ht="18" hidden="1" thickBot="1" x14ac:dyDescent="0.25">
      <c r="A128" s="552"/>
      <c r="B128" s="555"/>
      <c r="C128" s="558"/>
      <c r="D128" s="555"/>
      <c r="E128" s="555"/>
      <c r="F128" s="339"/>
      <c r="G128" s="558"/>
      <c r="H128" s="552"/>
      <c r="I128" s="555"/>
      <c r="J128" s="240" t="s">
        <v>60</v>
      </c>
      <c r="K128" s="558"/>
      <c r="M128" s="258"/>
    </row>
    <row r="129" spans="1:13" s="350" customFormat="1" ht="18" hidden="1" thickBot="1" x14ac:dyDescent="0.25">
      <c r="A129" s="353" t="s">
        <v>9</v>
      </c>
      <c r="B129" s="316">
        <f>+B130+B131</f>
        <v>89547000</v>
      </c>
      <c r="C129" s="354">
        <f>+C130+C131</f>
        <v>1159</v>
      </c>
      <c r="D129" s="316"/>
      <c r="E129" s="242"/>
      <c r="F129" s="240"/>
      <c r="G129" s="272"/>
      <c r="H129" s="355"/>
      <c r="I129" s="242">
        <f>+H129*100/B129</f>
        <v>0</v>
      </c>
      <c r="J129" s="240">
        <v>81.739999999999995</v>
      </c>
      <c r="K129" s="272">
        <f>+I129-J129</f>
        <v>-81.739999999999995</v>
      </c>
      <c r="M129" s="258"/>
    </row>
    <row r="130" spans="1:13" s="350" customFormat="1" ht="18" hidden="1" thickBot="1" x14ac:dyDescent="0.25">
      <c r="A130" s="353" t="s">
        <v>10</v>
      </c>
      <c r="B130" s="316">
        <f>B22</f>
        <v>14945000</v>
      </c>
      <c r="C130" s="356">
        <f>D22</f>
        <v>1159</v>
      </c>
      <c r="D130" s="316"/>
      <c r="E130" s="242"/>
      <c r="F130" s="240"/>
      <c r="G130" s="272"/>
      <c r="H130" s="355"/>
      <c r="I130" s="242">
        <f>+H130*100/B130</f>
        <v>0</v>
      </c>
      <c r="J130" s="240">
        <v>81.760000000000005</v>
      </c>
      <c r="K130" s="272">
        <f>+I130-J130</f>
        <v>-81.760000000000005</v>
      </c>
      <c r="M130" s="258"/>
    </row>
    <row r="131" spans="1:13" s="236" customFormat="1" ht="18" hidden="1" thickBot="1" x14ac:dyDescent="0.25">
      <c r="A131" s="353" t="s">
        <v>11</v>
      </c>
      <c r="B131" s="316">
        <f>B23</f>
        <v>74602000</v>
      </c>
      <c r="C131" s="354" t="str">
        <f>D23</f>
        <v>0</v>
      </c>
      <c r="D131" s="316"/>
      <c r="E131" s="242"/>
      <c r="F131" s="240"/>
      <c r="G131" s="272"/>
      <c r="H131" s="355"/>
      <c r="I131" s="242">
        <f>+H131*100/B131</f>
        <v>0</v>
      </c>
      <c r="J131" s="240">
        <v>81.650000000000006</v>
      </c>
      <c r="K131" s="272">
        <f>+I131-J131</f>
        <v>-81.650000000000006</v>
      </c>
      <c r="M131" s="258"/>
    </row>
    <row r="132" spans="1:13" s="236" customFormat="1" ht="17.25" hidden="1" x14ac:dyDescent="0.2">
      <c r="B132" s="258"/>
      <c r="C132" s="243"/>
      <c r="D132" s="258"/>
      <c r="E132" s="258"/>
      <c r="F132" s="270"/>
      <c r="I132" s="237"/>
      <c r="M132" s="258"/>
    </row>
    <row r="133" spans="1:13" s="236" customFormat="1" ht="17.25" hidden="1" x14ac:dyDescent="0.2">
      <c r="B133" s="258"/>
      <c r="C133" s="243"/>
      <c r="D133" s="258"/>
      <c r="E133" s="258"/>
      <c r="F133" s="270"/>
      <c r="I133" s="237"/>
      <c r="M133" s="258"/>
    </row>
    <row r="134" spans="1:13" s="236" customFormat="1" ht="15" hidden="1" customHeight="1" x14ac:dyDescent="0.2">
      <c r="A134" s="540" t="s">
        <v>2</v>
      </c>
      <c r="B134" s="542" t="s">
        <v>14</v>
      </c>
      <c r="C134" s="358" t="s">
        <v>81</v>
      </c>
      <c r="D134" s="542"/>
      <c r="E134" s="542"/>
      <c r="F134" s="538"/>
      <c r="G134" s="538"/>
      <c r="H134" s="357"/>
      <c r="I134" s="237"/>
      <c r="M134" s="258"/>
    </row>
    <row r="135" spans="1:13" s="236" customFormat="1" ht="24" hidden="1" customHeight="1" thickBot="1" x14ac:dyDescent="0.25">
      <c r="A135" s="541"/>
      <c r="B135" s="543"/>
      <c r="C135" s="360" t="s">
        <v>82</v>
      </c>
      <c r="D135" s="543"/>
      <c r="E135" s="543"/>
      <c r="F135" s="539"/>
      <c r="G135" s="539"/>
      <c r="H135" s="359"/>
      <c r="I135" s="237"/>
      <c r="M135" s="258"/>
    </row>
    <row r="136" spans="1:13" s="365" customFormat="1" ht="18.75" hidden="1" thickTop="1" thickBot="1" x14ac:dyDescent="0.25">
      <c r="A136" s="361" t="s">
        <v>85</v>
      </c>
      <c r="B136" s="362"/>
      <c r="C136" s="363"/>
      <c r="D136" s="362"/>
      <c r="E136" s="362"/>
      <c r="F136" s="363"/>
      <c r="G136" s="363"/>
      <c r="H136" s="364"/>
      <c r="I136" s="237"/>
      <c r="J136" s="236"/>
      <c r="K136" s="236"/>
      <c r="M136" s="366"/>
    </row>
    <row r="137" spans="1:13" s="365" customFormat="1" ht="18" hidden="1" thickBot="1" x14ac:dyDescent="0.25">
      <c r="A137" s="367" t="s">
        <v>86</v>
      </c>
      <c r="B137" s="368">
        <f>+B16</f>
        <v>10961543303.370001</v>
      </c>
      <c r="C137" s="369" t="s">
        <v>87</v>
      </c>
      <c r="D137" s="370"/>
      <c r="E137" s="370"/>
      <c r="F137" s="371"/>
      <c r="G137" s="372"/>
      <c r="H137" s="373"/>
      <c r="I137" s="374">
        <v>23665.57979498</v>
      </c>
      <c r="M137" s="366"/>
    </row>
    <row r="138" spans="1:13" s="365" customFormat="1" ht="18" hidden="1" thickBot="1" x14ac:dyDescent="0.25">
      <c r="A138" s="375" t="s">
        <v>88</v>
      </c>
      <c r="B138" s="368">
        <f>+B17</f>
        <v>9421148926.4500008</v>
      </c>
      <c r="C138" s="376" t="s">
        <v>87</v>
      </c>
      <c r="D138" s="370"/>
      <c r="E138" s="370"/>
      <c r="F138" s="377"/>
      <c r="G138" s="372"/>
      <c r="H138" s="373"/>
      <c r="I138" s="374">
        <v>15201.216024739999</v>
      </c>
      <c r="M138" s="366"/>
    </row>
    <row r="139" spans="1:13" s="236" customFormat="1" ht="23.25" hidden="1" customHeight="1" thickBot="1" x14ac:dyDescent="0.25">
      <c r="A139" s="367" t="s">
        <v>89</v>
      </c>
      <c r="B139" s="368">
        <f>+B18</f>
        <v>1540394376.9200001</v>
      </c>
      <c r="C139" s="369" t="s">
        <v>87</v>
      </c>
      <c r="D139" s="370"/>
      <c r="E139" s="370"/>
      <c r="F139" s="371"/>
      <c r="G139" s="372"/>
      <c r="H139" s="373"/>
      <c r="I139" s="374">
        <v>8464.363770240001</v>
      </c>
      <c r="J139" s="365"/>
      <c r="K139" s="365"/>
      <c r="M139" s="258"/>
    </row>
    <row r="140" spans="1:13" s="236" customFormat="1" ht="18" hidden="1" thickBot="1" x14ac:dyDescent="0.25">
      <c r="A140" s="378" t="s">
        <v>90</v>
      </c>
      <c r="B140" s="379"/>
      <c r="C140" s="380"/>
      <c r="D140" s="379"/>
      <c r="E140" s="379"/>
      <c r="F140" s="380"/>
      <c r="G140" s="380"/>
      <c r="H140" s="381"/>
      <c r="I140" s="237"/>
      <c r="M140" s="258"/>
    </row>
    <row r="141" spans="1:13" s="236" customFormat="1" ht="23.25" hidden="1" customHeight="1" thickBot="1" x14ac:dyDescent="0.25">
      <c r="A141" s="382" t="s">
        <v>91</v>
      </c>
      <c r="B141" s="370">
        <f>+B41</f>
        <v>1811952337.2</v>
      </c>
      <c r="C141" s="383" t="s">
        <v>92</v>
      </c>
      <c r="D141" s="370"/>
      <c r="E141" s="370"/>
      <c r="F141" s="384"/>
      <c r="G141" s="370"/>
      <c r="H141" s="385"/>
      <c r="I141" s="237"/>
      <c r="M141" s="258"/>
    </row>
    <row r="142" spans="1:13" s="323" customFormat="1" ht="18" hidden="1" thickBot="1" x14ac:dyDescent="0.25">
      <c r="A142" s="386" t="s">
        <v>93</v>
      </c>
      <c r="B142" s="387"/>
      <c r="C142" s="388"/>
      <c r="D142" s="387"/>
      <c r="E142" s="387"/>
      <c r="F142" s="388"/>
      <c r="G142" s="388"/>
      <c r="H142" s="389"/>
      <c r="I142" s="237"/>
      <c r="J142" s="236"/>
      <c r="K142" s="236"/>
      <c r="M142" s="326"/>
    </row>
    <row r="143" spans="1:13" s="323" customFormat="1" ht="27.75" hidden="1" customHeight="1" thickBot="1" x14ac:dyDescent="0.25">
      <c r="A143" s="390" t="s">
        <v>86</v>
      </c>
      <c r="B143" s="391">
        <f>+B144+B145</f>
        <v>3363395507.7899995</v>
      </c>
      <c r="C143" s="391">
        <f>+C144+C145</f>
        <v>63748.32</v>
      </c>
      <c r="D143" s="391"/>
      <c r="E143" s="391"/>
      <c r="F143" s="392"/>
      <c r="G143" s="391"/>
      <c r="H143" s="393"/>
      <c r="I143" s="325"/>
      <c r="M143" s="326"/>
    </row>
    <row r="144" spans="1:13" s="323" customFormat="1" ht="18" hidden="1" thickBot="1" x14ac:dyDescent="0.25">
      <c r="A144" s="394" t="s">
        <v>94</v>
      </c>
      <c r="B144" s="391">
        <f>+B30</f>
        <v>2807293974.3599997</v>
      </c>
      <c r="C144" s="391">
        <f>+C30</f>
        <v>0</v>
      </c>
      <c r="D144" s="391"/>
      <c r="E144" s="391"/>
      <c r="F144" s="392"/>
      <c r="G144" s="391"/>
      <c r="H144" s="395"/>
      <c r="I144" s="325"/>
      <c r="M144" s="326"/>
    </row>
    <row r="145" spans="1:13" s="236" customFormat="1" ht="18" hidden="1" thickBot="1" x14ac:dyDescent="0.25">
      <c r="A145" s="390" t="s">
        <v>95</v>
      </c>
      <c r="B145" s="396">
        <f>+B35</f>
        <v>556101533.42999995</v>
      </c>
      <c r="C145" s="396">
        <f>+C35</f>
        <v>63748.32</v>
      </c>
      <c r="D145" s="396"/>
      <c r="E145" s="396"/>
      <c r="F145" s="392"/>
      <c r="G145" s="391"/>
      <c r="H145" s="393"/>
      <c r="I145" s="325"/>
      <c r="J145" s="323"/>
      <c r="K145" s="323"/>
      <c r="M145" s="258"/>
    </row>
    <row r="146" spans="1:13" s="236" customFormat="1" ht="17.25" hidden="1" x14ac:dyDescent="0.2">
      <c r="B146" s="258"/>
      <c r="C146" s="243"/>
      <c r="D146" s="258"/>
      <c r="E146" s="258"/>
      <c r="F146" s="270"/>
      <c r="I146" s="237"/>
      <c r="M146" s="258"/>
    </row>
    <row r="147" spans="1:13" hidden="1" x14ac:dyDescent="0.2"/>
    <row r="148" spans="1:13" hidden="1" x14ac:dyDescent="0.2"/>
    <row r="149" spans="1:13" hidden="1" x14ac:dyDescent="0.2"/>
    <row r="150" spans="1:13" x14ac:dyDescent="0.2">
      <c r="E150" s="221"/>
    </row>
  </sheetData>
  <mergeCells count="54">
    <mergeCell ref="G134:G135"/>
    <mergeCell ref="A134:A135"/>
    <mergeCell ref="B134:B135"/>
    <mergeCell ref="D134:D135"/>
    <mergeCell ref="E134:E135"/>
    <mergeCell ref="F134:F135"/>
    <mergeCell ref="A112:A113"/>
    <mergeCell ref="B112:B113"/>
    <mergeCell ref="E112:F112"/>
    <mergeCell ref="L112:L113"/>
    <mergeCell ref="A125:A128"/>
    <mergeCell ref="B125:B128"/>
    <mergeCell ref="C125:C128"/>
    <mergeCell ref="D126:D128"/>
    <mergeCell ref="E126:E128"/>
    <mergeCell ref="G126:G128"/>
    <mergeCell ref="H126:H128"/>
    <mergeCell ref="I126:I128"/>
    <mergeCell ref="K126:K128"/>
    <mergeCell ref="D88:D89"/>
    <mergeCell ref="K103:K106"/>
    <mergeCell ref="L103:L106"/>
    <mergeCell ref="C104:C106"/>
    <mergeCell ref="D104:D106"/>
    <mergeCell ref="F104:F106"/>
    <mergeCell ref="G104:G106"/>
    <mergeCell ref="H104:H106"/>
    <mergeCell ref="J104:J106"/>
    <mergeCell ref="M7:O7"/>
    <mergeCell ref="A13:L13"/>
    <mergeCell ref="M13:O13"/>
    <mergeCell ref="A42:O42"/>
    <mergeCell ref="A103:A106"/>
    <mergeCell ref="B103:B106"/>
    <mergeCell ref="A53:A54"/>
    <mergeCell ref="B53:B54"/>
    <mergeCell ref="C53:C54"/>
    <mergeCell ref="A62:A63"/>
    <mergeCell ref="B62:B63"/>
    <mergeCell ref="C62:C63"/>
    <mergeCell ref="D71:E71"/>
    <mergeCell ref="A88:A89"/>
    <mergeCell ref="B88:B89"/>
    <mergeCell ref="C88:C89"/>
    <mergeCell ref="A46:A47"/>
    <mergeCell ref="B46:B47"/>
    <mergeCell ref="E46:E47"/>
    <mergeCell ref="A1:I1"/>
    <mergeCell ref="A2:A3"/>
    <mergeCell ref="B2:C2"/>
    <mergeCell ref="D2:E2"/>
    <mergeCell ref="F2:G2"/>
    <mergeCell ref="H2:I2"/>
    <mergeCell ref="A7:L7"/>
  </mergeCells>
  <pageMargins left="0.23622047244094491" right="0.23622047244094491" top="0.74803149606299213" bottom="0.35433070866141736" header="0.31496062992125984" footer="0.31496062992125984"/>
  <pageSetup paperSize="9" scale="7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150"/>
  <sheetViews>
    <sheetView topLeftCell="A28" zoomScale="85" zoomScaleNormal="85" workbookViewId="0">
      <selection activeCell="D87" sqref="D87"/>
    </sheetView>
  </sheetViews>
  <sheetFormatPr defaultColWidth="9" defaultRowHeight="14.25" x14ac:dyDescent="0.2"/>
  <cols>
    <col min="1" max="1" width="17.875" style="2" customWidth="1"/>
    <col min="2" max="2" width="14" style="3" customWidth="1"/>
    <col min="3" max="3" width="11.375" style="221" customWidth="1"/>
    <col min="4" max="4" width="14" style="3" customWidth="1"/>
    <col min="5" max="5" width="14.5" style="3" customWidth="1"/>
    <col min="6" max="6" width="12" style="222" customWidth="1"/>
    <col min="7" max="7" width="11.75" style="2" customWidth="1"/>
    <col min="8" max="8" width="11.125" style="2" customWidth="1"/>
    <col min="9" max="9" width="15.125" style="162" customWidth="1"/>
    <col min="10" max="10" width="10.375" style="2" bestFit="1" customWidth="1"/>
    <col min="11" max="11" width="8.5" style="2" customWidth="1"/>
    <col min="12" max="12" width="9.5" style="2" customWidth="1"/>
    <col min="13" max="13" width="12.875" style="3" customWidth="1"/>
    <col min="14" max="14" width="8.375" style="2" customWidth="1"/>
    <col min="15" max="15" width="6.625" style="2" customWidth="1"/>
    <col min="16" max="16" width="7" style="2" bestFit="1" customWidth="1"/>
    <col min="17" max="17" width="20.5" style="2" bestFit="1" customWidth="1"/>
    <col min="18" max="18" width="7.25" style="2" bestFit="1" customWidth="1"/>
    <col min="19" max="19" width="20.125" style="2" bestFit="1" customWidth="1"/>
    <col min="20" max="20" width="15" style="2" bestFit="1" customWidth="1"/>
    <col min="21" max="21" width="13.75" style="2" bestFit="1" customWidth="1"/>
    <col min="22" max="22" width="15" style="2" bestFit="1" customWidth="1"/>
    <col min="23" max="23" width="13.75" style="2" bestFit="1" customWidth="1"/>
    <col min="24" max="25" width="15" style="2" bestFit="1" customWidth="1"/>
    <col min="26" max="16384" width="9" style="2"/>
  </cols>
  <sheetData>
    <row r="1" spans="1:20" ht="20.25" hidden="1" customHeight="1" x14ac:dyDescent="0.2">
      <c r="A1" s="563" t="s">
        <v>106</v>
      </c>
      <c r="B1" s="563"/>
      <c r="C1" s="563"/>
      <c r="D1" s="563"/>
      <c r="E1" s="563"/>
      <c r="F1" s="563"/>
      <c r="G1" s="563"/>
      <c r="H1" s="563"/>
      <c r="I1" s="563"/>
      <c r="J1" s="1"/>
      <c r="Q1" s="2" t="s">
        <v>1</v>
      </c>
    </row>
    <row r="2" spans="1:20" ht="20.25" hidden="1" customHeight="1" x14ac:dyDescent="0.2">
      <c r="A2" s="577" t="s">
        <v>2</v>
      </c>
      <c r="B2" s="579" t="s">
        <v>3</v>
      </c>
      <c r="C2" s="580"/>
      <c r="D2" s="579" t="s">
        <v>4</v>
      </c>
      <c r="E2" s="580"/>
      <c r="F2" s="579" t="s">
        <v>5</v>
      </c>
      <c r="G2" s="580"/>
      <c r="H2" s="581" t="s">
        <v>6</v>
      </c>
      <c r="I2" s="582"/>
      <c r="J2" s="1"/>
    </row>
    <row r="3" spans="1:20" s="1" customFormat="1" ht="18" hidden="1" customHeight="1" x14ac:dyDescent="0.2">
      <c r="A3" s="578"/>
      <c r="B3" s="444" t="s">
        <v>7</v>
      </c>
      <c r="C3" s="445" t="s">
        <v>8</v>
      </c>
      <c r="D3" s="444" t="s">
        <v>7</v>
      </c>
      <c r="E3" s="444" t="s">
        <v>8</v>
      </c>
      <c r="F3" s="445" t="s">
        <v>7</v>
      </c>
      <c r="G3" s="446" t="s">
        <v>8</v>
      </c>
      <c r="H3" s="447" t="s">
        <v>7</v>
      </c>
      <c r="I3" s="448" t="s">
        <v>8</v>
      </c>
      <c r="M3" s="10"/>
    </row>
    <row r="4" spans="1:20" ht="18" hidden="1" customHeight="1" x14ac:dyDescent="0.2">
      <c r="A4" s="449" t="s">
        <v>9</v>
      </c>
      <c r="B4" s="450">
        <v>32</v>
      </c>
      <c r="C4" s="450">
        <v>34.08</v>
      </c>
      <c r="D4" s="450">
        <f>20+32</f>
        <v>52</v>
      </c>
      <c r="E4" s="450">
        <f>+C4+22.16</f>
        <v>56.239999999999995</v>
      </c>
      <c r="F4" s="450">
        <f>23+D4</f>
        <v>75</v>
      </c>
      <c r="G4" s="450">
        <f>+E4+25.5</f>
        <v>81.739999999999995</v>
      </c>
      <c r="H4" s="451">
        <f>18+F4</f>
        <v>93</v>
      </c>
      <c r="I4" s="452">
        <f>+G4+18.26</f>
        <v>100</v>
      </c>
    </row>
    <row r="5" spans="1:20" ht="18" hidden="1" customHeight="1" x14ac:dyDescent="0.2">
      <c r="A5" s="453" t="s">
        <v>10</v>
      </c>
      <c r="B5" s="454">
        <v>35</v>
      </c>
      <c r="C5" s="454">
        <v>35.33</v>
      </c>
      <c r="D5" s="454">
        <f>20+35</f>
        <v>55</v>
      </c>
      <c r="E5" s="454">
        <f>20.45+C5</f>
        <v>55.78</v>
      </c>
      <c r="F5" s="454">
        <f>25+D5</f>
        <v>80</v>
      </c>
      <c r="G5" s="454">
        <f>25.98+E5</f>
        <v>81.760000000000005</v>
      </c>
      <c r="H5" s="455">
        <f>18+F5</f>
        <v>98</v>
      </c>
      <c r="I5" s="456">
        <f>18.24+G5</f>
        <v>100</v>
      </c>
    </row>
    <row r="6" spans="1:20" ht="18" hidden="1" customHeight="1" x14ac:dyDescent="0.2">
      <c r="A6" s="457" t="s">
        <v>11</v>
      </c>
      <c r="B6" s="458">
        <v>19</v>
      </c>
      <c r="C6" s="458">
        <v>28.96</v>
      </c>
      <c r="D6" s="458">
        <f>20+19</f>
        <v>39</v>
      </c>
      <c r="E6" s="458">
        <f>29.19+C6</f>
        <v>58.150000000000006</v>
      </c>
      <c r="F6" s="458">
        <f>+D6+18</f>
        <v>57</v>
      </c>
      <c r="G6" s="458">
        <f>23.5+E6</f>
        <v>81.650000000000006</v>
      </c>
      <c r="H6" s="459">
        <f>18+F6</f>
        <v>75</v>
      </c>
      <c r="I6" s="460">
        <f>18.35+G6</f>
        <v>100</v>
      </c>
    </row>
    <row r="7" spans="1:20" ht="20.25" customHeight="1" x14ac:dyDescent="0.2">
      <c r="A7" s="563" t="s">
        <v>121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2" t="s">
        <v>142</v>
      </c>
      <c r="N7" s="562"/>
      <c r="O7" s="562"/>
    </row>
    <row r="8" spans="1:20" s="34" customFormat="1" ht="39.75" customHeight="1" x14ac:dyDescent="0.2">
      <c r="A8" s="23" t="s">
        <v>2</v>
      </c>
      <c r="B8" s="461" t="s">
        <v>14</v>
      </c>
      <c r="C8" s="25" t="s">
        <v>15</v>
      </c>
      <c r="D8" s="477" t="s">
        <v>120</v>
      </c>
      <c r="E8" s="461" t="s">
        <v>7</v>
      </c>
      <c r="F8" s="28" t="s">
        <v>17</v>
      </c>
      <c r="G8" s="433" t="s">
        <v>18</v>
      </c>
      <c r="H8" s="443" t="s">
        <v>19</v>
      </c>
      <c r="I8" s="461" t="s">
        <v>20</v>
      </c>
      <c r="J8" s="28" t="s">
        <v>21</v>
      </c>
      <c r="K8" s="433" t="s">
        <v>18</v>
      </c>
      <c r="L8" s="462" t="s">
        <v>22</v>
      </c>
      <c r="M8" s="463" t="s">
        <v>23</v>
      </c>
      <c r="N8" s="33" t="s">
        <v>24</v>
      </c>
      <c r="O8" s="33" t="s">
        <v>25</v>
      </c>
      <c r="Q8" s="35"/>
    </row>
    <row r="9" spans="1:20" ht="20.25" customHeight="1" x14ac:dyDescent="0.2">
      <c r="A9" s="486" t="s">
        <v>123</v>
      </c>
      <c r="B9" s="487"/>
      <c r="C9" s="488"/>
      <c r="D9" s="489"/>
      <c r="E9" s="487"/>
      <c r="F9" s="488"/>
      <c r="G9" s="490"/>
      <c r="H9" s="491"/>
      <c r="I9" s="487"/>
      <c r="J9" s="488"/>
      <c r="K9" s="490"/>
      <c r="L9" s="490"/>
      <c r="M9" s="492"/>
      <c r="N9" s="488"/>
      <c r="O9" s="488"/>
    </row>
    <row r="10" spans="1:20" s="59" customFormat="1" ht="20.25" customHeight="1" x14ac:dyDescent="0.2">
      <c r="A10" s="473" t="s">
        <v>9</v>
      </c>
      <c r="B10" s="475">
        <f>+B11+B12</f>
        <v>187709.96767234002</v>
      </c>
      <c r="C10" s="464"/>
      <c r="D10" s="478">
        <f>+D11+D12</f>
        <v>6194.4661667</v>
      </c>
      <c r="E10" s="475">
        <f>+E11+E12</f>
        <v>101189.21322556</v>
      </c>
      <c r="F10" s="465">
        <f>+E10*100/B10</f>
        <v>53.907213602099368</v>
      </c>
      <c r="G10" s="466">
        <v>93</v>
      </c>
      <c r="H10" s="480">
        <f>+F10-G10</f>
        <v>-39.092786397900632</v>
      </c>
      <c r="I10" s="482">
        <f>+I11+I12</f>
        <v>107383.67939226</v>
      </c>
      <c r="J10" s="465">
        <f>+I10*100/B10</f>
        <v>57.207233437760323</v>
      </c>
      <c r="K10" s="466">
        <v>100</v>
      </c>
      <c r="L10" s="466">
        <f>+J10-K10</f>
        <v>-42.792766562239677</v>
      </c>
      <c r="M10" s="467">
        <f>+B10-I10</f>
        <v>80326.288280080014</v>
      </c>
      <c r="N10" s="468"/>
      <c r="O10" s="468"/>
      <c r="P10" s="56"/>
      <c r="Q10" s="57"/>
      <c r="R10" s="58"/>
      <c r="S10" s="58"/>
      <c r="T10" s="58"/>
    </row>
    <row r="11" spans="1:20" ht="20.25" customHeight="1" x14ac:dyDescent="0.55000000000000004">
      <c r="A11" s="474" t="s">
        <v>10</v>
      </c>
      <c r="B11" s="529">
        <v>160395.46393500001</v>
      </c>
      <c r="C11" s="469"/>
      <c r="D11" s="530">
        <v>941.15295896999999</v>
      </c>
      <c r="E11" s="530">
        <v>95386.700900940006</v>
      </c>
      <c r="F11" s="470">
        <f>+E11*100/B11</f>
        <v>59.469699803727181</v>
      </c>
      <c r="G11" s="471">
        <v>98</v>
      </c>
      <c r="H11" s="481">
        <f>+F11-G11</f>
        <v>-38.530300196272819</v>
      </c>
      <c r="I11" s="530">
        <v>96327.853859909999</v>
      </c>
      <c r="J11" s="470">
        <f>+I11*100/B11</f>
        <v>60.056470112488157</v>
      </c>
      <c r="K11" s="471">
        <v>100</v>
      </c>
      <c r="L11" s="471">
        <f>+J11-K11</f>
        <v>-39.943529887511843</v>
      </c>
      <c r="M11" s="472">
        <f>+B11-I11</f>
        <v>64067.610075090008</v>
      </c>
      <c r="N11" s="468"/>
      <c r="O11" s="468"/>
      <c r="P11" s="68"/>
      <c r="Q11" s="35"/>
    </row>
    <row r="12" spans="1:20" ht="20.25" customHeight="1" x14ac:dyDescent="0.55000000000000004">
      <c r="A12" s="474" t="s">
        <v>11</v>
      </c>
      <c r="B12" s="529">
        <v>27314.503737340001</v>
      </c>
      <c r="C12" s="469"/>
      <c r="D12" s="530">
        <v>5253.3132077299997</v>
      </c>
      <c r="E12" s="530">
        <v>5802.5123246200001</v>
      </c>
      <c r="F12" s="470">
        <f>+E12*100/B12</f>
        <v>21.243337899958757</v>
      </c>
      <c r="G12" s="471">
        <v>75</v>
      </c>
      <c r="H12" s="481">
        <f>+F12-G12</f>
        <v>-53.75666210004124</v>
      </c>
      <c r="I12" s="530">
        <v>11055.82553235</v>
      </c>
      <c r="J12" s="470">
        <f t="shared" ref="J12" si="0">+I12*100/B12</f>
        <v>40.476025626034904</v>
      </c>
      <c r="K12" s="471">
        <v>100</v>
      </c>
      <c r="L12" s="471">
        <f>+J12-K12</f>
        <v>-59.523974373965096</v>
      </c>
      <c r="M12" s="472">
        <f>+B12-I12</f>
        <v>16258.678204990001</v>
      </c>
      <c r="N12" s="468"/>
      <c r="O12" s="468"/>
      <c r="P12" s="68"/>
      <c r="Q12" s="35"/>
    </row>
    <row r="13" spans="1:20" ht="20.25" customHeight="1" x14ac:dyDescent="0.2">
      <c r="A13" s="563" t="s">
        <v>122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2" t="s">
        <v>143</v>
      </c>
      <c r="N13" s="562"/>
      <c r="O13" s="562"/>
    </row>
    <row r="14" spans="1:20" s="34" customFormat="1" ht="39" customHeight="1" x14ac:dyDescent="0.2">
      <c r="A14" s="23" t="s">
        <v>2</v>
      </c>
      <c r="B14" s="24" t="s">
        <v>14</v>
      </c>
      <c r="C14" s="25" t="s">
        <v>15</v>
      </c>
      <c r="D14" s="26" t="s">
        <v>16</v>
      </c>
      <c r="E14" s="27" t="s">
        <v>7</v>
      </c>
      <c r="F14" s="28" t="s">
        <v>17</v>
      </c>
      <c r="G14" s="433" t="s">
        <v>18</v>
      </c>
      <c r="H14" s="436" t="e">
        <f>+F14-G14</f>
        <v>#VALUE!</v>
      </c>
      <c r="I14" s="24" t="s">
        <v>20</v>
      </c>
      <c r="J14" s="28" t="s">
        <v>21</v>
      </c>
      <c r="K14" s="433" t="s">
        <v>18</v>
      </c>
      <c r="L14" s="439" t="s">
        <v>22</v>
      </c>
      <c r="M14" s="31" t="s">
        <v>23</v>
      </c>
      <c r="N14" s="32" t="s">
        <v>24</v>
      </c>
      <c r="O14" s="33" t="s">
        <v>25</v>
      </c>
      <c r="Q14" s="35" t="s">
        <v>28</v>
      </c>
    </row>
    <row r="15" spans="1:20" ht="20.25" customHeight="1" x14ac:dyDescent="0.2">
      <c r="A15" s="69" t="s">
        <v>124</v>
      </c>
      <c r="B15" s="70"/>
      <c r="C15" s="71"/>
      <c r="D15" s="72"/>
      <c r="E15" s="73"/>
      <c r="F15" s="71"/>
      <c r="G15" s="434"/>
      <c r="H15" s="434"/>
      <c r="I15" s="70"/>
      <c r="J15" s="71"/>
      <c r="K15" s="434"/>
      <c r="L15" s="440"/>
      <c r="M15" s="73"/>
      <c r="N15" s="75"/>
      <c r="O15" s="76"/>
    </row>
    <row r="16" spans="1:20" s="59" customFormat="1" ht="20.25" customHeight="1" x14ac:dyDescent="0.2">
      <c r="A16" s="45" t="s">
        <v>9</v>
      </c>
      <c r="B16" s="77">
        <f>+B17+B18</f>
        <v>11303087087.860001</v>
      </c>
      <c r="C16" s="78">
        <f>+C17+C18</f>
        <v>0</v>
      </c>
      <c r="D16" s="79">
        <f>+D17+D18</f>
        <v>535318885.45000005</v>
      </c>
      <c r="E16" s="80">
        <f>+E17+E18</f>
        <v>6738762387.6099997</v>
      </c>
      <c r="F16" s="50">
        <f>+E16*100/B16</f>
        <v>59.618777907565793</v>
      </c>
      <c r="G16" s="435">
        <v>93</v>
      </c>
      <c r="H16" s="436">
        <f>+F16-G16</f>
        <v>-33.381222092434207</v>
      </c>
      <c r="I16" s="82">
        <f>+C16+D16+E16</f>
        <v>7274081273.0599995</v>
      </c>
      <c r="J16" s="50">
        <f>+I16*100/B16</f>
        <v>64.354819320755965</v>
      </c>
      <c r="K16" s="435">
        <v>100</v>
      </c>
      <c r="L16" s="441">
        <f>+J16-K16</f>
        <v>-35.645180679244035</v>
      </c>
      <c r="M16" s="83">
        <f>+B16-I16</f>
        <v>4029005814.8000011</v>
      </c>
      <c r="N16" s="55">
        <v>4</v>
      </c>
      <c r="O16" s="55">
        <v>4</v>
      </c>
      <c r="P16" s="56"/>
      <c r="Q16" s="84" t="s">
        <v>30</v>
      </c>
      <c r="R16" s="85"/>
      <c r="S16" s="86"/>
    </row>
    <row r="17" spans="1:26" ht="25.5" x14ac:dyDescent="0.2">
      <c r="A17" s="60" t="s">
        <v>10</v>
      </c>
      <c r="B17" s="87">
        <v>9740973545.5</v>
      </c>
      <c r="C17" s="88" t="s">
        <v>34</v>
      </c>
      <c r="D17" s="89">
        <v>97385225.849999994</v>
      </c>
      <c r="E17" s="90">
        <v>6301267135.6199999</v>
      </c>
      <c r="F17" s="64">
        <f>+E17*100/B17</f>
        <v>64.688268643650844</v>
      </c>
      <c r="G17" s="437">
        <v>98</v>
      </c>
      <c r="H17" s="438">
        <f>+F17-G17</f>
        <v>-33.311731356349156</v>
      </c>
      <c r="I17" s="92">
        <v>6398652361.4700003</v>
      </c>
      <c r="J17" s="64">
        <f>+I17*100/B17</f>
        <v>65.688017030145417</v>
      </c>
      <c r="K17" s="437">
        <v>100</v>
      </c>
      <c r="L17" s="442">
        <f t="shared" ref="L17:L18" si="1">+J17-K17</f>
        <v>-34.311982969854583</v>
      </c>
      <c r="M17" s="93">
        <f>+B17-I17</f>
        <v>3342321184.0299997</v>
      </c>
      <c r="N17" s="55"/>
      <c r="O17" s="55"/>
      <c r="P17" s="68"/>
      <c r="Q17" s="35" t="s">
        <v>31</v>
      </c>
    </row>
    <row r="18" spans="1:26" ht="17.25" customHeight="1" x14ac:dyDescent="0.2">
      <c r="A18" s="60" t="s">
        <v>11</v>
      </c>
      <c r="B18" s="87">
        <v>1562113542.3599999</v>
      </c>
      <c r="C18" s="88" t="s">
        <v>34</v>
      </c>
      <c r="D18" s="89">
        <v>437933659.60000002</v>
      </c>
      <c r="E18" s="90">
        <v>437495251.99000001</v>
      </c>
      <c r="F18" s="64">
        <f>+E18*100/B18</f>
        <v>28.006623086375892</v>
      </c>
      <c r="G18" s="437">
        <v>75</v>
      </c>
      <c r="H18" s="438">
        <f t="shared" ref="H18" si="2">+F18-G18</f>
        <v>-46.993376913624104</v>
      </c>
      <c r="I18" s="92">
        <v>875428911.58999991</v>
      </c>
      <c r="J18" s="64">
        <f t="shared" ref="J18" si="3">+I18*100/B18</f>
        <v>56.041311201196358</v>
      </c>
      <c r="K18" s="437">
        <v>100</v>
      </c>
      <c r="L18" s="442">
        <f t="shared" si="1"/>
        <v>-43.958688798803642</v>
      </c>
      <c r="M18" s="93">
        <f>+B18-I18</f>
        <v>686684630.76999998</v>
      </c>
      <c r="N18" s="55">
        <v>8</v>
      </c>
      <c r="O18" s="55">
        <v>13</v>
      </c>
      <c r="P18" s="68"/>
      <c r="Q18" s="35"/>
    </row>
    <row r="19" spans="1:26" s="1" customFormat="1" ht="21" hidden="1" customHeight="1" x14ac:dyDescent="0.2">
      <c r="A19" s="94" t="s">
        <v>32</v>
      </c>
      <c r="B19" s="95"/>
      <c r="C19" s="96"/>
      <c r="D19" s="97"/>
      <c r="E19" s="98"/>
      <c r="F19" s="99"/>
      <c r="G19" s="100"/>
      <c r="H19" s="100"/>
      <c r="I19" s="101"/>
      <c r="J19" s="102"/>
      <c r="K19" s="103"/>
      <c r="L19" s="104"/>
      <c r="M19" s="105"/>
      <c r="Q19" s="35"/>
    </row>
    <row r="20" spans="1:26" s="120" customFormat="1" ht="21" hidden="1" customHeight="1" x14ac:dyDescent="0.2">
      <c r="A20" s="106" t="s">
        <v>33</v>
      </c>
      <c r="B20" s="107"/>
      <c r="C20" s="108"/>
      <c r="D20" s="109"/>
      <c r="E20" s="110"/>
      <c r="F20" s="111"/>
      <c r="G20" s="112"/>
      <c r="H20" s="113"/>
      <c r="I20" s="114"/>
      <c r="J20" s="115"/>
      <c r="K20" s="116"/>
      <c r="L20" s="117"/>
      <c r="M20" s="118"/>
      <c r="N20" s="119"/>
      <c r="O20" s="119"/>
      <c r="Q20" s="35"/>
    </row>
    <row r="21" spans="1:26" s="133" customFormat="1" ht="21" hidden="1" customHeight="1" x14ac:dyDescent="0.2">
      <c r="A21" s="121" t="s">
        <v>9</v>
      </c>
      <c r="B21" s="122">
        <f>+B22+B23</f>
        <v>89547000</v>
      </c>
      <c r="C21" s="123"/>
      <c r="D21" s="124">
        <f>+D22+D23</f>
        <v>1159</v>
      </c>
      <c r="E21" s="125">
        <f>+E22+E23</f>
        <v>809456</v>
      </c>
      <c r="F21" s="126">
        <f>+E21*100/B21</f>
        <v>0.90394541414006058</v>
      </c>
      <c r="G21" s="127">
        <v>52</v>
      </c>
      <c r="H21" s="128">
        <f>+F21-G21</f>
        <v>-51.096054585859939</v>
      </c>
      <c r="I21" s="129">
        <f>+D21+E21</f>
        <v>810615</v>
      </c>
      <c r="J21" s="126">
        <f>+I21*100/B21</f>
        <v>0.90523970652283159</v>
      </c>
      <c r="K21" s="127">
        <v>56.239999999999995</v>
      </c>
      <c r="L21" s="130">
        <f>+J21-K21</f>
        <v>-55.33476029347716</v>
      </c>
      <c r="M21" s="131">
        <f>+B21-I21</f>
        <v>88736385</v>
      </c>
      <c r="N21" s="132"/>
      <c r="O21" s="132"/>
      <c r="Q21" s="35"/>
    </row>
    <row r="22" spans="1:26" s="120" customFormat="1" ht="21" hidden="1" customHeight="1" x14ac:dyDescent="0.2">
      <c r="A22" s="134" t="s">
        <v>10</v>
      </c>
      <c r="B22" s="135">
        <v>14945000</v>
      </c>
      <c r="C22" s="136"/>
      <c r="D22" s="137">
        <v>1159</v>
      </c>
      <c r="E22" s="138">
        <v>809456</v>
      </c>
      <c r="F22" s="111">
        <f>+E22*100/B22</f>
        <v>5.4162328537972568</v>
      </c>
      <c r="G22" s="139">
        <v>55</v>
      </c>
      <c r="H22" s="140">
        <f>+F22-G22</f>
        <v>-49.583767146202746</v>
      </c>
      <c r="I22" s="141">
        <f t="shared" ref="I22:I27" si="4">+D22+E22</f>
        <v>810615</v>
      </c>
      <c r="J22" s="111">
        <f t="shared" ref="J22:J27" si="5">+I22*100/B22</f>
        <v>5.423987955838073</v>
      </c>
      <c r="K22" s="139">
        <v>55.78</v>
      </c>
      <c r="L22" s="142">
        <f>+J22-K22</f>
        <v>-50.356012044161929</v>
      </c>
      <c r="M22" s="143">
        <f t="shared" ref="M22:M27" si="6">+B22-I22</f>
        <v>14134385</v>
      </c>
      <c r="N22" s="119"/>
      <c r="O22" s="119"/>
      <c r="Q22" s="35"/>
    </row>
    <row r="23" spans="1:26" s="120" customFormat="1" ht="21" hidden="1" customHeight="1" x14ac:dyDescent="0.2">
      <c r="A23" s="134" t="s">
        <v>11</v>
      </c>
      <c r="B23" s="135">
        <v>74602000</v>
      </c>
      <c r="C23" s="144"/>
      <c r="D23" s="137" t="s">
        <v>34</v>
      </c>
      <c r="E23" s="138" t="s">
        <v>34</v>
      </c>
      <c r="F23" s="111">
        <f>+E23*100/B23</f>
        <v>0</v>
      </c>
      <c r="G23" s="139">
        <v>39</v>
      </c>
      <c r="H23" s="140">
        <f>+F23-G23</f>
        <v>-39</v>
      </c>
      <c r="I23" s="141">
        <f t="shared" si="4"/>
        <v>0</v>
      </c>
      <c r="J23" s="111">
        <f t="shared" si="5"/>
        <v>0</v>
      </c>
      <c r="K23" s="139">
        <v>58.150000000000006</v>
      </c>
      <c r="L23" s="142">
        <f>+J23-K23</f>
        <v>-58.150000000000006</v>
      </c>
      <c r="M23" s="143">
        <f t="shared" si="6"/>
        <v>74602000</v>
      </c>
      <c r="N23" s="119"/>
      <c r="O23" s="119"/>
      <c r="Q23" s="35"/>
    </row>
    <row r="24" spans="1:26" s="120" customFormat="1" ht="21" hidden="1" customHeight="1" x14ac:dyDescent="0.2">
      <c r="A24" s="106" t="s">
        <v>35</v>
      </c>
      <c r="B24" s="107"/>
      <c r="C24" s="145"/>
      <c r="D24" s="109"/>
      <c r="E24" s="110"/>
      <c r="F24" s="111"/>
      <c r="G24" s="112"/>
      <c r="H24" s="113"/>
      <c r="I24" s="141">
        <f t="shared" si="4"/>
        <v>0</v>
      </c>
      <c r="J24" s="111"/>
      <c r="K24" s="116"/>
      <c r="L24" s="117"/>
      <c r="M24" s="146">
        <f t="shared" si="6"/>
        <v>0</v>
      </c>
      <c r="N24" s="119"/>
      <c r="O24" s="119"/>
      <c r="Q24" s="35"/>
    </row>
    <row r="25" spans="1:26" s="133" customFormat="1" ht="21" hidden="1" customHeight="1" x14ac:dyDescent="0.2">
      <c r="A25" s="121" t="s">
        <v>9</v>
      </c>
      <c r="B25" s="122">
        <f>+B26+B27</f>
        <v>317032400</v>
      </c>
      <c r="C25" s="123"/>
      <c r="D25" s="124">
        <f>+D26+D27</f>
        <v>467150.06</v>
      </c>
      <c r="E25" s="147">
        <f>+E26+E27</f>
        <v>2267171.71</v>
      </c>
      <c r="F25" s="126">
        <f>+E25*100/B25</f>
        <v>0.71512303158920032</v>
      </c>
      <c r="G25" s="127">
        <v>52</v>
      </c>
      <c r="H25" s="128">
        <f>+F25-G25</f>
        <v>-51.284876968410799</v>
      </c>
      <c r="I25" s="129">
        <f>+I26+I27</f>
        <v>2734321.77</v>
      </c>
      <c r="J25" s="126">
        <f t="shared" si="5"/>
        <v>0.86247392064659634</v>
      </c>
      <c r="K25" s="127">
        <v>56.239999999999995</v>
      </c>
      <c r="L25" s="130">
        <f>+J25-K25</f>
        <v>-55.377526079353402</v>
      </c>
      <c r="M25" s="131">
        <f t="shared" si="6"/>
        <v>314298078.23000002</v>
      </c>
      <c r="N25" s="132"/>
      <c r="O25" s="132"/>
      <c r="Q25" s="35"/>
    </row>
    <row r="26" spans="1:26" s="120" customFormat="1" ht="21" hidden="1" customHeight="1" x14ac:dyDescent="0.2">
      <c r="A26" s="134" t="s">
        <v>10</v>
      </c>
      <c r="B26" s="135">
        <v>23468600</v>
      </c>
      <c r="C26" s="144"/>
      <c r="D26" s="137">
        <v>467150.06</v>
      </c>
      <c r="E26" s="148">
        <v>2267171.71</v>
      </c>
      <c r="F26" s="111">
        <f>+E26*100/B26</f>
        <v>9.6604471932710094</v>
      </c>
      <c r="G26" s="139">
        <v>55</v>
      </c>
      <c r="H26" s="140">
        <f>+F26-G26</f>
        <v>-45.339552806728989</v>
      </c>
      <c r="I26" s="141">
        <f>+D26+E26</f>
        <v>2734321.77</v>
      </c>
      <c r="J26" s="111">
        <f t="shared" si="5"/>
        <v>11.65097947896338</v>
      </c>
      <c r="K26" s="139">
        <v>55.78</v>
      </c>
      <c r="L26" s="142">
        <f>+J26-K26</f>
        <v>-44.129020521036622</v>
      </c>
      <c r="M26" s="143">
        <f t="shared" si="6"/>
        <v>20734278.23</v>
      </c>
      <c r="N26" s="119"/>
      <c r="O26" s="119"/>
      <c r="Q26" s="35"/>
    </row>
    <row r="27" spans="1:26" s="120" customFormat="1" ht="21" hidden="1" customHeight="1" x14ac:dyDescent="0.2">
      <c r="A27" s="134" t="s">
        <v>11</v>
      </c>
      <c r="B27" s="135">
        <v>293563800</v>
      </c>
      <c r="C27" s="144"/>
      <c r="D27" s="137" t="s">
        <v>34</v>
      </c>
      <c r="E27" s="148" t="s">
        <v>34</v>
      </c>
      <c r="F27" s="111">
        <f>+E27*100/B27</f>
        <v>0</v>
      </c>
      <c r="G27" s="139">
        <v>39</v>
      </c>
      <c r="H27" s="140">
        <f>+F27-G27</f>
        <v>-39</v>
      </c>
      <c r="I27" s="141">
        <f t="shared" si="4"/>
        <v>0</v>
      </c>
      <c r="J27" s="111">
        <f t="shared" si="5"/>
        <v>0</v>
      </c>
      <c r="K27" s="139">
        <v>58.150000000000006</v>
      </c>
      <c r="L27" s="142">
        <f>+J27-K27</f>
        <v>-58.150000000000006</v>
      </c>
      <c r="M27" s="143">
        <f t="shared" si="6"/>
        <v>293563800</v>
      </c>
      <c r="N27" s="119"/>
      <c r="O27" s="119"/>
      <c r="Q27" s="35"/>
    </row>
    <row r="28" spans="1:26" s="59" customFormat="1" ht="20.25" customHeight="1" x14ac:dyDescent="0.2">
      <c r="A28" s="149" t="s">
        <v>36</v>
      </c>
      <c r="B28" s="150"/>
      <c r="C28" s="151"/>
      <c r="D28" s="150"/>
      <c r="E28" s="150"/>
      <c r="F28" s="151"/>
      <c r="G28" s="151"/>
      <c r="H28" s="152"/>
      <c r="I28" s="83"/>
      <c r="J28" s="151"/>
      <c r="K28" s="151"/>
      <c r="L28" s="151"/>
      <c r="M28" s="150"/>
      <c r="N28" s="151"/>
      <c r="O28" s="153"/>
      <c r="Q28" s="35"/>
    </row>
    <row r="29" spans="1:26" ht="18" customHeight="1" x14ac:dyDescent="0.2">
      <c r="A29" s="154" t="s">
        <v>9</v>
      </c>
      <c r="B29" s="82">
        <f>+B30+B35</f>
        <v>3363395507.7899995</v>
      </c>
      <c r="C29" s="155">
        <f>+C30+C35</f>
        <v>63748.32</v>
      </c>
      <c r="D29" s="156">
        <f>+D30+D35</f>
        <v>19055724.869999997</v>
      </c>
      <c r="E29" s="157">
        <f>+E30+E35</f>
        <v>3186197791.3199997</v>
      </c>
      <c r="F29" s="158">
        <f>+E29*100/B29</f>
        <v>94.731582531415356</v>
      </c>
      <c r="G29" s="158"/>
      <c r="H29" s="159"/>
      <c r="I29" s="82">
        <f>+C29+D29+E29</f>
        <v>3205317264.5099998</v>
      </c>
      <c r="J29" s="50">
        <f>+I29*100/B29</f>
        <v>95.300040006776698</v>
      </c>
      <c r="K29" s="50"/>
      <c r="L29" s="160"/>
      <c r="M29" s="157">
        <f>+B29-I29</f>
        <v>158078243.27999973</v>
      </c>
      <c r="N29" s="161"/>
      <c r="O29" s="161"/>
      <c r="Q29" s="35"/>
      <c r="S29" s="162"/>
      <c r="T29" s="162">
        <v>63748.32</v>
      </c>
      <c r="U29" s="162">
        <v>19055724.869999997</v>
      </c>
      <c r="V29" s="162">
        <v>3165048076.0699997</v>
      </c>
      <c r="W29" s="163">
        <v>94.625612473293785</v>
      </c>
      <c r="X29" s="162">
        <v>3184167549.2599998</v>
      </c>
      <c r="Y29" s="163">
        <v>95.197228391057948</v>
      </c>
      <c r="Z29" s="162">
        <v>160643642.27999982</v>
      </c>
    </row>
    <row r="30" spans="1:26" s="59" customFormat="1" ht="20.25" customHeight="1" x14ac:dyDescent="0.2">
      <c r="A30" s="154" t="s">
        <v>37</v>
      </c>
      <c r="B30" s="82">
        <f>+SUM(B31:B34)</f>
        <v>2807293974.3599997</v>
      </c>
      <c r="C30" s="155"/>
      <c r="D30" s="156">
        <f t="shared" ref="D30:E30" si="7">+SUM(D31:D34)</f>
        <v>19055724.869999997</v>
      </c>
      <c r="E30" s="157">
        <f t="shared" si="7"/>
        <v>2635159524.1199999</v>
      </c>
      <c r="F30" s="164">
        <f t="shared" ref="F30:F38" si="8">+E30*100/B30</f>
        <v>93.868314048611794</v>
      </c>
      <c r="G30" s="158"/>
      <c r="H30" s="159"/>
      <c r="I30" s="82">
        <f>+SUM(I31:I34)</f>
        <v>2654215248.9899998</v>
      </c>
      <c r="J30" s="158">
        <f>+I30*100/B30</f>
        <v>94.547107400645544</v>
      </c>
      <c r="K30" s="158"/>
      <c r="L30" s="165"/>
      <c r="M30" s="157">
        <f>+SUM(M31:M34)</f>
        <v>153078725.36999983</v>
      </c>
      <c r="N30" s="166"/>
      <c r="O30" s="166"/>
      <c r="Q30" s="167" t="s">
        <v>38</v>
      </c>
      <c r="S30" s="58"/>
      <c r="T30" s="58">
        <v>19055724.870000001</v>
      </c>
      <c r="U30" s="58">
        <v>2632594125.1200004</v>
      </c>
      <c r="V30" s="168">
        <v>93.77693070851879</v>
      </c>
      <c r="W30" s="58">
        <v>2651649849.9899998</v>
      </c>
      <c r="X30" s="168">
        <v>94.455724060552555</v>
      </c>
      <c r="Y30" s="58">
        <v>155644124.36999941</v>
      </c>
    </row>
    <row r="31" spans="1:26" ht="20.25" customHeight="1" x14ac:dyDescent="0.2">
      <c r="A31" s="169" t="s">
        <v>39</v>
      </c>
      <c r="B31" s="92">
        <v>24020888.32</v>
      </c>
      <c r="C31" s="170"/>
      <c r="D31" s="171">
        <v>0</v>
      </c>
      <c r="E31" s="172">
        <v>24020888.32</v>
      </c>
      <c r="F31" s="173">
        <f t="shared" si="8"/>
        <v>100</v>
      </c>
      <c r="G31" s="173"/>
      <c r="H31" s="174"/>
      <c r="I31" s="92">
        <v>24020888.32</v>
      </c>
      <c r="J31" s="173">
        <f t="shared" ref="J31:J35" si="9">+I31*100/B31</f>
        <v>100</v>
      </c>
      <c r="K31" s="173"/>
      <c r="L31" s="175"/>
      <c r="M31" s="172">
        <f>+B31-I31</f>
        <v>0</v>
      </c>
      <c r="N31" s="176"/>
      <c r="O31" s="176"/>
      <c r="Q31" s="35"/>
      <c r="T31" s="162"/>
      <c r="U31" s="163"/>
      <c r="V31" s="162"/>
      <c r="W31" s="162"/>
      <c r="X31" s="162"/>
      <c r="Y31" s="162"/>
      <c r="Z31" s="162"/>
    </row>
    <row r="32" spans="1:26" ht="20.25" customHeight="1" x14ac:dyDescent="0.2">
      <c r="A32" s="169" t="s">
        <v>40</v>
      </c>
      <c r="B32" s="92">
        <v>1772393059.27</v>
      </c>
      <c r="C32" s="170">
        <v>0</v>
      </c>
      <c r="D32" s="171">
        <v>1059233.3999999999</v>
      </c>
      <c r="E32" s="172">
        <v>1719430930.48</v>
      </c>
      <c r="F32" s="173">
        <f>+E32*100/B32</f>
        <v>97.011829373118076</v>
      </c>
      <c r="G32" s="173"/>
      <c r="H32" s="174"/>
      <c r="I32" s="92">
        <v>1720490163.8800001</v>
      </c>
      <c r="J32" s="173">
        <f>+I32*100/B32</f>
        <v>97.071592267948887</v>
      </c>
      <c r="K32" s="173"/>
      <c r="L32" s="175"/>
      <c r="M32" s="172">
        <f>+B32-I32</f>
        <v>51902895.389999866</v>
      </c>
      <c r="N32" s="176"/>
      <c r="O32" s="176"/>
    </row>
    <row r="33" spans="1:18" ht="20.25" customHeight="1" x14ac:dyDescent="0.2">
      <c r="A33" s="60" t="s">
        <v>41</v>
      </c>
      <c r="B33" s="177">
        <v>843117212.76999998</v>
      </c>
      <c r="C33" s="170">
        <v>0</v>
      </c>
      <c r="D33" s="178">
        <v>17996491.469999999</v>
      </c>
      <c r="E33" s="179">
        <v>728852203.6400001</v>
      </c>
      <c r="F33" s="173">
        <f t="shared" si="8"/>
        <v>86.447316292524675</v>
      </c>
      <c r="G33" s="180"/>
      <c r="H33" s="181"/>
      <c r="I33" s="92">
        <v>746848695.11000001</v>
      </c>
      <c r="J33" s="173">
        <f>+I33*100/B33</f>
        <v>88.581834624901461</v>
      </c>
      <c r="K33" s="173"/>
      <c r="L33" s="175"/>
      <c r="M33" s="172">
        <f>+B33-I33</f>
        <v>96268517.659999967</v>
      </c>
      <c r="N33" s="176"/>
      <c r="O33" s="176"/>
    </row>
    <row r="34" spans="1:18" ht="20.25" customHeight="1" x14ac:dyDescent="0.2">
      <c r="A34" s="60" t="s">
        <v>42</v>
      </c>
      <c r="B34" s="182">
        <v>167762814</v>
      </c>
      <c r="C34" s="170">
        <v>0</v>
      </c>
      <c r="D34" s="183">
        <v>0</v>
      </c>
      <c r="E34" s="184">
        <v>162855501.68000001</v>
      </c>
      <c r="F34" s="185">
        <f t="shared" si="8"/>
        <v>97.07485097382785</v>
      </c>
      <c r="G34" s="180"/>
      <c r="H34" s="181"/>
      <c r="I34" s="92">
        <v>162855501.68000001</v>
      </c>
      <c r="J34" s="173">
        <f>+I34*100/B34</f>
        <v>97.07485097382785</v>
      </c>
      <c r="K34" s="180"/>
      <c r="L34" s="186"/>
      <c r="M34" s="172">
        <f>+B34-I34</f>
        <v>4907312.3199999928</v>
      </c>
      <c r="N34" s="176"/>
      <c r="O34" s="176"/>
    </row>
    <row r="35" spans="1:18" s="59" customFormat="1" ht="20.25" customHeight="1" x14ac:dyDescent="0.2">
      <c r="A35" s="45" t="s">
        <v>43</v>
      </c>
      <c r="B35" s="187">
        <f>B36+B37+B38</f>
        <v>556101533.42999995</v>
      </c>
      <c r="C35" s="157">
        <f>+C36+C37+C38</f>
        <v>63748.32</v>
      </c>
      <c r="D35" s="188">
        <f>D36+D37+D38</f>
        <v>0</v>
      </c>
      <c r="E35" s="157">
        <f>+E36+E37+E38</f>
        <v>551038267.20000005</v>
      </c>
      <c r="F35" s="158">
        <f t="shared" si="8"/>
        <v>99.089506874981993</v>
      </c>
      <c r="G35" s="158"/>
      <c r="H35" s="165"/>
      <c r="I35" s="82">
        <f>+I36+I37+I38</f>
        <v>551102015.51999998</v>
      </c>
      <c r="J35" s="50">
        <f t="shared" si="9"/>
        <v>99.100970306777754</v>
      </c>
      <c r="K35" s="50"/>
      <c r="L35" s="160"/>
      <c r="M35" s="157">
        <f>+M36+M37+M38</f>
        <v>4999517.9099999666</v>
      </c>
      <c r="N35" s="166"/>
      <c r="O35" s="166"/>
      <c r="Q35" s="168" t="s">
        <v>144</v>
      </c>
    </row>
    <row r="36" spans="1:18" ht="20.25" customHeight="1" x14ac:dyDescent="0.2">
      <c r="A36" s="60" t="s">
        <v>40</v>
      </c>
      <c r="B36" s="182">
        <v>384191433.42999995</v>
      </c>
      <c r="C36" s="170">
        <v>53748.32</v>
      </c>
      <c r="D36" s="171">
        <v>0</v>
      </c>
      <c r="E36" s="93">
        <v>379138167.19999999</v>
      </c>
      <c r="F36" s="173">
        <f t="shared" si="8"/>
        <v>98.684700961475073</v>
      </c>
      <c r="G36" s="173"/>
      <c r="H36" s="175"/>
      <c r="I36" s="92">
        <f t="shared" ref="I36:I38" si="10">+C36+D36+E36</f>
        <v>379191915.51999998</v>
      </c>
      <c r="J36" s="64">
        <f>+I36*100/B36</f>
        <v>98.698690945457827</v>
      </c>
      <c r="K36" s="64"/>
      <c r="L36" s="189"/>
      <c r="M36" s="172">
        <f>+B36-I36</f>
        <v>4999517.9099999666</v>
      </c>
      <c r="N36" s="176"/>
      <c r="O36" s="176"/>
      <c r="Q36" s="2" t="s">
        <v>45</v>
      </c>
    </row>
    <row r="37" spans="1:18" ht="20.25" customHeight="1" x14ac:dyDescent="0.2">
      <c r="A37" s="169" t="s">
        <v>41</v>
      </c>
      <c r="B37" s="92">
        <v>153325783.75</v>
      </c>
      <c r="C37" s="170">
        <v>10000</v>
      </c>
      <c r="D37" s="171">
        <v>0</v>
      </c>
      <c r="E37" s="93">
        <v>153315783.75</v>
      </c>
      <c r="F37" s="173">
        <f t="shared" si="8"/>
        <v>99.993477939746711</v>
      </c>
      <c r="G37" s="173"/>
      <c r="H37" s="175"/>
      <c r="I37" s="92">
        <f t="shared" si="10"/>
        <v>153325783.75</v>
      </c>
      <c r="J37" s="64">
        <f>+I37*100/B37</f>
        <v>100</v>
      </c>
      <c r="K37" s="64"/>
      <c r="L37" s="189"/>
      <c r="M37" s="172">
        <f>+B37-I37</f>
        <v>0</v>
      </c>
      <c r="N37" s="176"/>
      <c r="O37" s="176"/>
      <c r="Q37" s="2" t="s">
        <v>46</v>
      </c>
    </row>
    <row r="38" spans="1:18" ht="20.25" customHeight="1" x14ac:dyDescent="0.2">
      <c r="A38" s="169" t="s">
        <v>42</v>
      </c>
      <c r="B38" s="92">
        <v>18584316.25</v>
      </c>
      <c r="C38" s="170">
        <v>0</v>
      </c>
      <c r="D38" s="171">
        <v>0</v>
      </c>
      <c r="E38" s="92">
        <v>18584316.25</v>
      </c>
      <c r="F38" s="173">
        <f t="shared" si="8"/>
        <v>100</v>
      </c>
      <c r="G38" s="173"/>
      <c r="H38" s="175"/>
      <c r="I38" s="92">
        <f t="shared" si="10"/>
        <v>18584316.25</v>
      </c>
      <c r="J38" s="64">
        <f>+I38*100/B38</f>
        <v>100</v>
      </c>
      <c r="K38" s="64"/>
      <c r="L38" s="189"/>
      <c r="M38" s="172">
        <f>+B38-I38</f>
        <v>0</v>
      </c>
      <c r="N38" s="176"/>
      <c r="O38" s="176"/>
      <c r="Q38" s="2" t="s">
        <v>145</v>
      </c>
    </row>
    <row r="39" spans="1:18" s="195" customFormat="1" ht="20.25" customHeight="1" x14ac:dyDescent="0.2">
      <c r="A39" s="149" t="s">
        <v>47</v>
      </c>
      <c r="B39" s="190"/>
      <c r="C39" s="191"/>
      <c r="D39" s="190"/>
      <c r="E39" s="190"/>
      <c r="F39" s="191"/>
      <c r="G39" s="191"/>
      <c r="H39" s="192"/>
      <c r="I39" s="193"/>
      <c r="J39" s="191"/>
      <c r="K39" s="191"/>
      <c r="L39" s="191"/>
      <c r="M39" s="190"/>
      <c r="N39" s="191"/>
      <c r="O39" s="194"/>
    </row>
    <row r="40" spans="1:18" s="206" customFormat="1" ht="66.75" customHeight="1" x14ac:dyDescent="0.2">
      <c r="A40" s="196" t="s">
        <v>2</v>
      </c>
      <c r="B40" s="197" t="s">
        <v>14</v>
      </c>
      <c r="C40" s="198" t="s">
        <v>48</v>
      </c>
      <c r="D40" s="199" t="s">
        <v>49</v>
      </c>
      <c r="E40" s="199" t="s">
        <v>7</v>
      </c>
      <c r="F40" s="200" t="s">
        <v>17</v>
      </c>
      <c r="G40" s="200"/>
      <c r="H40" s="201"/>
      <c r="I40" s="202" t="s">
        <v>50</v>
      </c>
      <c r="J40" s="200" t="s">
        <v>21</v>
      </c>
      <c r="K40" s="200"/>
      <c r="L40" s="203" t="s">
        <v>141</v>
      </c>
      <c r="M40" s="204" t="s">
        <v>53</v>
      </c>
      <c r="N40" s="204"/>
      <c r="O40" s="205"/>
      <c r="Q40" s="206">
        <v>12</v>
      </c>
    </row>
    <row r="41" spans="1:18" s="1" customFormat="1" ht="23.25" customHeight="1" x14ac:dyDescent="0.2">
      <c r="A41" s="207" t="s">
        <v>110</v>
      </c>
      <c r="B41" s="208">
        <v>1812252337.2</v>
      </c>
      <c r="C41" s="209">
        <v>196854651.85999998</v>
      </c>
      <c r="D41" s="209">
        <v>950028683.01999998</v>
      </c>
      <c r="E41" s="208">
        <v>664471507.82000005</v>
      </c>
      <c r="F41" s="4">
        <f>+E41*100/B41</f>
        <v>36.665507014692793</v>
      </c>
      <c r="G41" s="210"/>
      <c r="H41" s="210"/>
      <c r="I41" s="211">
        <f>+D41+E41</f>
        <v>1614500190.8400002</v>
      </c>
      <c r="J41" s="4">
        <f>+I41*100/B41</f>
        <v>89.088045726262663</v>
      </c>
      <c r="K41" s="4"/>
      <c r="L41" s="212">
        <v>897494.50000000012</v>
      </c>
      <c r="M41" s="213">
        <f>B41-E41</f>
        <v>1147780829.3800001</v>
      </c>
      <c r="N41" s="213"/>
      <c r="O41" s="214"/>
      <c r="R41" s="212"/>
    </row>
    <row r="42" spans="1:18" ht="23.25" customHeight="1" x14ac:dyDescent="0.2">
      <c r="A42" s="564" t="s">
        <v>56</v>
      </c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</row>
    <row r="43" spans="1:18" x14ac:dyDescent="0.2">
      <c r="A43" s="94" t="s">
        <v>146</v>
      </c>
      <c r="C43" s="217"/>
      <c r="E43" s="218"/>
      <c r="F43" s="10"/>
      <c r="G43" s="162"/>
      <c r="J43" s="219"/>
      <c r="K43" s="162"/>
      <c r="L43" s="162"/>
      <c r="N43" s="220"/>
    </row>
    <row r="44" spans="1:18" x14ac:dyDescent="0.2">
      <c r="E44" s="222"/>
      <c r="F44" s="223"/>
      <c r="H44" s="162">
        <f>C41+D41+E41+L41</f>
        <v>1812252337.1999998</v>
      </c>
      <c r="I44" s="162">
        <f>B41-E41</f>
        <v>1147780829.3800001</v>
      </c>
      <c r="L44" s="224"/>
      <c r="M44" s="162"/>
    </row>
    <row r="45" spans="1:18" s="225" customFormat="1" hidden="1" x14ac:dyDescent="0.2">
      <c r="B45" s="226"/>
      <c r="C45" s="227"/>
      <c r="D45" s="226"/>
      <c r="E45" s="226"/>
      <c r="F45" s="227"/>
      <c r="G45" s="227"/>
      <c r="H45" s="228"/>
      <c r="I45" s="229"/>
      <c r="M45" s="229"/>
      <c r="N45" s="230"/>
    </row>
    <row r="46" spans="1:18" s="236" customFormat="1" ht="34.5" hidden="1" x14ac:dyDescent="0.2">
      <c r="A46" s="559" t="s">
        <v>2</v>
      </c>
      <c r="B46" s="553" t="s">
        <v>14</v>
      </c>
      <c r="C46" s="232" t="s">
        <v>16</v>
      </c>
      <c r="D46" s="232"/>
      <c r="E46" s="553"/>
      <c r="F46" s="233"/>
      <c r="G46" s="233"/>
      <c r="H46" s="234"/>
      <c r="I46" s="235" t="s">
        <v>60</v>
      </c>
      <c r="J46" s="233" t="s">
        <v>61</v>
      </c>
      <c r="K46" s="233" t="s">
        <v>58</v>
      </c>
      <c r="M46" s="237"/>
      <c r="O46" s="238"/>
    </row>
    <row r="47" spans="1:18" s="243" customFormat="1" ht="21.75" hidden="1" customHeight="1" thickBot="1" x14ac:dyDescent="0.25">
      <c r="A47" s="561"/>
      <c r="B47" s="555"/>
      <c r="C47" s="239"/>
      <c r="D47" s="239"/>
      <c r="E47" s="555"/>
      <c r="F47" s="240"/>
      <c r="G47" s="240"/>
      <c r="H47" s="241"/>
      <c r="I47" s="242" t="s">
        <v>50</v>
      </c>
      <c r="J47" s="240"/>
      <c r="K47" s="240" t="s">
        <v>62</v>
      </c>
      <c r="L47" s="236"/>
      <c r="M47" s="237"/>
      <c r="N47" s="236"/>
      <c r="O47" s="238"/>
      <c r="P47" s="236"/>
      <c r="Q47" s="236"/>
      <c r="R47" s="236"/>
    </row>
    <row r="48" spans="1:18" s="243" customFormat="1" ht="18" hidden="1" thickBot="1" x14ac:dyDescent="0.25">
      <c r="A48" s="244" t="s">
        <v>9</v>
      </c>
      <c r="B48" s="245">
        <f>+B49+B50</f>
        <v>11303087087.860001</v>
      </c>
      <c r="C48" s="245">
        <f>+C49+C50</f>
        <v>535318885.45000005</v>
      </c>
      <c r="D48" s="245"/>
      <c r="E48" s="246"/>
      <c r="F48" s="247"/>
      <c r="G48" s="248"/>
      <c r="H48" s="249"/>
      <c r="I48" s="246">
        <f>+H48*100/B48</f>
        <v>0</v>
      </c>
      <c r="J48" s="250">
        <v>100</v>
      </c>
      <c r="K48" s="251">
        <f>+I48-J48</f>
        <v>-100</v>
      </c>
      <c r="L48" s="236"/>
      <c r="M48" s="252"/>
      <c r="N48" s="236"/>
      <c r="O48" s="238"/>
      <c r="P48" s="236"/>
      <c r="Q48" s="236"/>
      <c r="R48" s="236"/>
    </row>
    <row r="49" spans="1:18" s="236" customFormat="1" ht="18" hidden="1" thickBot="1" x14ac:dyDescent="0.25">
      <c r="A49" s="244" t="s">
        <v>10</v>
      </c>
      <c r="B49" s="245">
        <f>+B17</f>
        <v>9740973545.5</v>
      </c>
      <c r="C49" s="253">
        <f>+D17</f>
        <v>97385225.849999994</v>
      </c>
      <c r="D49" s="254"/>
      <c r="E49" s="246"/>
      <c r="F49" s="247"/>
      <c r="G49" s="248"/>
      <c r="H49" s="249"/>
      <c r="I49" s="246">
        <f>+H49*100/B49</f>
        <v>0</v>
      </c>
      <c r="J49" s="250">
        <v>100</v>
      </c>
      <c r="K49" s="251">
        <f>+I49-J49</f>
        <v>-100</v>
      </c>
      <c r="M49" s="237"/>
      <c r="O49" s="238"/>
    </row>
    <row r="50" spans="1:18" s="243" customFormat="1" ht="18" hidden="1" thickBot="1" x14ac:dyDescent="0.25">
      <c r="A50" s="244" t="s">
        <v>11</v>
      </c>
      <c r="B50" s="245">
        <f>+B18</f>
        <v>1562113542.3599999</v>
      </c>
      <c r="C50" s="253">
        <f>D18</f>
        <v>437933659.60000002</v>
      </c>
      <c r="D50" s="254"/>
      <c r="E50" s="246"/>
      <c r="F50" s="247"/>
      <c r="G50" s="248"/>
      <c r="H50" s="249"/>
      <c r="I50" s="246">
        <f>+H50*100/B50</f>
        <v>0</v>
      </c>
      <c r="J50" s="250">
        <v>100</v>
      </c>
      <c r="K50" s="251">
        <f>+I50-J50</f>
        <v>-100</v>
      </c>
      <c r="L50" s="236"/>
      <c r="M50" s="237"/>
      <c r="N50" s="236"/>
      <c r="O50" s="238"/>
      <c r="P50" s="236"/>
      <c r="Q50" s="236"/>
      <c r="R50" s="236"/>
    </row>
    <row r="51" spans="1:18" s="243" customFormat="1" ht="17.25" hidden="1" x14ac:dyDescent="0.2">
      <c r="A51" s="236"/>
      <c r="B51" s="255"/>
      <c r="C51" s="256"/>
      <c r="D51" s="255"/>
      <c r="E51" s="257"/>
      <c r="F51" s="236"/>
      <c r="G51" s="236"/>
      <c r="H51" s="237"/>
      <c r="I51" s="236"/>
      <c r="J51" s="236"/>
      <c r="K51" s="236"/>
      <c r="L51" s="258"/>
      <c r="M51" s="236"/>
      <c r="N51" s="236"/>
    </row>
    <row r="52" spans="1:18" s="243" customFormat="1" ht="17.25" hidden="1" x14ac:dyDescent="0.2">
      <c r="A52" s="236"/>
      <c r="B52" s="259"/>
      <c r="C52" s="260"/>
      <c r="D52" s="259"/>
      <c r="E52" s="261"/>
      <c r="F52" s="236"/>
      <c r="G52" s="236"/>
      <c r="H52" s="237"/>
      <c r="I52" s="236"/>
      <c r="J52" s="236"/>
      <c r="K52" s="236"/>
      <c r="L52" s="258"/>
      <c r="M52" s="236"/>
      <c r="N52" s="236"/>
    </row>
    <row r="53" spans="1:18" s="243" customFormat="1" ht="17.25" hidden="1" x14ac:dyDescent="0.2">
      <c r="A53" s="559" t="s">
        <v>2</v>
      </c>
      <c r="B53" s="553" t="s">
        <v>14</v>
      </c>
      <c r="C53" s="556" t="s">
        <v>64</v>
      </c>
      <c r="D53" s="233"/>
      <c r="E53" s="235"/>
      <c r="F53" s="233"/>
      <c r="G53" s="236"/>
      <c r="H53" s="236"/>
      <c r="I53" s="237"/>
      <c r="J53" s="236"/>
      <c r="K53" s="236"/>
      <c r="L53" s="236"/>
      <c r="M53" s="258"/>
      <c r="N53" s="236"/>
      <c r="O53" s="236"/>
    </row>
    <row r="54" spans="1:18" s="243" customFormat="1" ht="18" hidden="1" thickBot="1" x14ac:dyDescent="0.25">
      <c r="A54" s="561"/>
      <c r="B54" s="555"/>
      <c r="C54" s="558"/>
      <c r="D54" s="240"/>
      <c r="E54" s="242"/>
      <c r="F54" s="240"/>
      <c r="G54" s="236"/>
      <c r="H54" s="236"/>
      <c r="I54" s="237"/>
      <c r="J54" s="236"/>
      <c r="K54" s="236"/>
      <c r="L54" s="236"/>
      <c r="M54" s="258"/>
      <c r="N54" s="236"/>
      <c r="O54" s="236"/>
    </row>
    <row r="55" spans="1:18" s="243" customFormat="1" ht="18" hidden="1" thickBot="1" x14ac:dyDescent="0.25">
      <c r="A55" s="262" t="s">
        <v>9</v>
      </c>
      <c r="B55" s="263">
        <v>2756171351.6100006</v>
      </c>
      <c r="C55" s="264">
        <v>2141187121.77</v>
      </c>
      <c r="D55" s="264"/>
      <c r="E55" s="264"/>
      <c r="F55" s="265"/>
      <c r="G55" s="236"/>
      <c r="H55" s="236"/>
      <c r="I55" s="237"/>
      <c r="J55" s="236"/>
      <c r="K55" s="236"/>
      <c r="L55" s="236"/>
      <c r="M55" s="258"/>
      <c r="N55" s="236"/>
      <c r="O55" s="236"/>
    </row>
    <row r="56" spans="1:18" s="243" customFormat="1" ht="18" hidden="1" thickBot="1" x14ac:dyDescent="0.25">
      <c r="A56" s="262" t="s">
        <v>37</v>
      </c>
      <c r="B56" s="263">
        <v>2394559480.2300005</v>
      </c>
      <c r="C56" s="264">
        <v>1804632982.97</v>
      </c>
      <c r="D56" s="264"/>
      <c r="E56" s="264"/>
      <c r="F56" s="265"/>
      <c r="G56" s="236"/>
      <c r="H56" s="236"/>
      <c r="I56" s="237"/>
      <c r="J56" s="236"/>
      <c r="K56" s="236"/>
      <c r="L56" s="236"/>
      <c r="M56" s="258"/>
      <c r="N56" s="236"/>
      <c r="O56" s="236"/>
    </row>
    <row r="57" spans="1:18" s="243" customFormat="1" ht="18" hidden="1" thickBot="1" x14ac:dyDescent="0.25">
      <c r="A57" s="266" t="s">
        <v>65</v>
      </c>
      <c r="B57" s="267">
        <v>26618195.989999998</v>
      </c>
      <c r="C57" s="267">
        <v>24037520.32</v>
      </c>
      <c r="D57" s="267"/>
      <c r="E57" s="267"/>
      <c r="F57" s="268"/>
      <c r="G57" s="236"/>
      <c r="H57" s="236"/>
      <c r="I57" s="237"/>
      <c r="J57" s="236"/>
      <c r="K57" s="236"/>
      <c r="L57" s="236"/>
      <c r="M57" s="258"/>
      <c r="N57" s="236"/>
      <c r="O57" s="236"/>
    </row>
    <row r="58" spans="1:18" s="243" customFormat="1" ht="18" hidden="1" thickBot="1" x14ac:dyDescent="0.25">
      <c r="A58" s="266" t="s">
        <v>66</v>
      </c>
      <c r="B58" s="267">
        <v>1807911464.2400002</v>
      </c>
      <c r="C58" s="269">
        <v>1659853361.6500001</v>
      </c>
      <c r="D58" s="269"/>
      <c r="E58" s="269"/>
      <c r="F58" s="268"/>
      <c r="G58" s="236"/>
      <c r="H58" s="236"/>
      <c r="I58" s="237"/>
      <c r="J58" s="236"/>
      <c r="K58" s="236"/>
      <c r="L58" s="236"/>
      <c r="M58" s="258"/>
      <c r="N58" s="236"/>
      <c r="O58" s="236"/>
    </row>
    <row r="59" spans="1:18" s="243" customFormat="1" ht="18" hidden="1" thickBot="1" x14ac:dyDescent="0.25">
      <c r="A59" s="266" t="s">
        <v>67</v>
      </c>
      <c r="B59" s="267">
        <v>560029820</v>
      </c>
      <c r="C59" s="269">
        <v>120742101</v>
      </c>
      <c r="D59" s="269"/>
      <c r="E59" s="269"/>
      <c r="F59" s="268"/>
      <c r="G59" s="236"/>
      <c r="H59" s="236"/>
      <c r="I59" s="237"/>
      <c r="J59" s="236"/>
      <c r="K59" s="236"/>
      <c r="L59" s="236"/>
      <c r="M59" s="258"/>
      <c r="N59" s="236"/>
      <c r="O59" s="236"/>
    </row>
    <row r="60" spans="1:18" s="243" customFormat="1" ht="18" hidden="1" thickBot="1" x14ac:dyDescent="0.25">
      <c r="A60" s="262" t="s">
        <v>68</v>
      </c>
      <c r="B60" s="263">
        <v>361611871.38</v>
      </c>
      <c r="C60" s="264">
        <v>336554138.79999995</v>
      </c>
      <c r="D60" s="264"/>
      <c r="E60" s="264"/>
      <c r="F60" s="265"/>
      <c r="G60" s="236"/>
      <c r="H60" s="236"/>
      <c r="I60" s="237"/>
      <c r="J60" s="236"/>
      <c r="K60" s="236"/>
      <c r="L60" s="236"/>
      <c r="M60" s="258"/>
      <c r="N60" s="236"/>
      <c r="O60" s="236"/>
    </row>
    <row r="61" spans="1:18" s="243" customFormat="1" ht="17.25" hidden="1" x14ac:dyDescent="0.2">
      <c r="A61" s="236"/>
      <c r="B61" s="258"/>
      <c r="E61" s="258"/>
      <c r="F61" s="270"/>
      <c r="G61" s="236"/>
      <c r="H61" s="236"/>
      <c r="I61" s="237"/>
      <c r="J61" s="236"/>
      <c r="K61" s="236"/>
      <c r="L61" s="236"/>
      <c r="M61" s="258"/>
      <c r="N61" s="236"/>
      <c r="O61" s="236"/>
    </row>
    <row r="62" spans="1:18" s="243" customFormat="1" ht="17.25" hidden="1" x14ac:dyDescent="0.2">
      <c r="A62" s="559" t="s">
        <v>14</v>
      </c>
      <c r="B62" s="553" t="s">
        <v>64</v>
      </c>
      <c r="C62" s="556" t="s">
        <v>69</v>
      </c>
      <c r="D62" s="233"/>
      <c r="E62" s="235"/>
      <c r="F62" s="270"/>
      <c r="G62" s="236"/>
      <c r="H62" s="236"/>
      <c r="I62" s="237"/>
      <c r="J62" s="236"/>
      <c r="K62" s="236"/>
      <c r="L62" s="236"/>
      <c r="M62" s="258"/>
      <c r="N62" s="236"/>
      <c r="O62" s="236"/>
    </row>
    <row r="63" spans="1:18" s="243" customFormat="1" ht="18" hidden="1" thickBot="1" x14ac:dyDescent="0.25">
      <c r="A63" s="561"/>
      <c r="B63" s="555"/>
      <c r="C63" s="558"/>
      <c r="D63" s="240"/>
      <c r="E63" s="242"/>
      <c r="F63" s="270"/>
      <c r="G63" s="236"/>
      <c r="H63" s="236"/>
      <c r="I63" s="237"/>
      <c r="J63" s="236"/>
      <c r="K63" s="236"/>
      <c r="L63" s="236"/>
      <c r="M63" s="258"/>
      <c r="N63" s="236"/>
      <c r="O63" s="236"/>
    </row>
    <row r="64" spans="1:18" s="236" customFormat="1" ht="18" hidden="1" thickBot="1" x14ac:dyDescent="0.25">
      <c r="A64" s="271">
        <v>2272.61</v>
      </c>
      <c r="B64" s="242">
        <v>1304.3499999999999</v>
      </c>
      <c r="C64" s="272">
        <v>57.394361549055922</v>
      </c>
      <c r="D64" s="272"/>
      <c r="E64" s="242"/>
      <c r="F64" s="270"/>
      <c r="I64" s="237"/>
      <c r="M64" s="258"/>
    </row>
    <row r="65" spans="1:14" s="236" customFormat="1" ht="17.25" hidden="1" x14ac:dyDescent="0.2">
      <c r="B65" s="258"/>
      <c r="C65" s="243"/>
      <c r="D65" s="258"/>
      <c r="E65" s="258"/>
      <c r="F65" s="270"/>
      <c r="I65" s="237"/>
      <c r="M65" s="258"/>
    </row>
    <row r="66" spans="1:14" s="236" customFormat="1" ht="17.25" hidden="1" x14ac:dyDescent="0.2">
      <c r="B66" s="258"/>
      <c r="C66" s="243"/>
      <c r="D66" s="258"/>
      <c r="E66" s="258"/>
      <c r="F66" s="270"/>
      <c r="I66" s="237"/>
      <c r="M66" s="258"/>
    </row>
    <row r="67" spans="1:14" s="236" customFormat="1" ht="17.25" hidden="1" x14ac:dyDescent="0.2">
      <c r="B67" s="258"/>
      <c r="C67" s="243"/>
      <c r="D67" s="258"/>
      <c r="E67" s="258"/>
      <c r="F67" s="270"/>
      <c r="I67" s="237"/>
      <c r="M67" s="258"/>
    </row>
    <row r="68" spans="1:14" s="236" customFormat="1" ht="17.25" hidden="1" x14ac:dyDescent="0.2">
      <c r="B68" s="258"/>
      <c r="C68" s="243"/>
      <c r="D68" s="258"/>
      <c r="E68" s="258"/>
      <c r="F68" s="270"/>
      <c r="I68" s="237"/>
      <c r="M68" s="258"/>
    </row>
    <row r="69" spans="1:14" s="236" customFormat="1" ht="17.25" hidden="1" x14ac:dyDescent="0.2">
      <c r="B69" s="258"/>
      <c r="C69" s="243"/>
      <c r="D69" s="258"/>
      <c r="E69" s="258"/>
      <c r="F69" s="270"/>
      <c r="I69" s="237"/>
      <c r="M69" s="258"/>
    </row>
    <row r="70" spans="1:14" s="236" customFormat="1" ht="17.25" hidden="1" x14ac:dyDescent="0.2">
      <c r="B70" s="258"/>
      <c r="C70" s="243"/>
      <c r="D70" s="258"/>
      <c r="E70" s="258"/>
      <c r="F70" s="270"/>
      <c r="I70" s="237"/>
      <c r="M70" s="258"/>
    </row>
    <row r="71" spans="1:14" s="236" customFormat="1" ht="42.75" hidden="1" customHeight="1" thickBot="1" x14ac:dyDescent="0.25">
      <c r="A71" s="250" t="s">
        <v>14</v>
      </c>
      <c r="B71" s="273" t="s">
        <v>70</v>
      </c>
      <c r="C71" s="274" t="s">
        <v>71</v>
      </c>
      <c r="D71" s="565"/>
      <c r="E71" s="566"/>
      <c r="F71" s="275"/>
      <c r="G71" s="276"/>
      <c r="H71" s="277"/>
      <c r="I71" s="278" t="s">
        <v>72</v>
      </c>
      <c r="M71" s="237"/>
      <c r="N71" s="238"/>
    </row>
    <row r="72" spans="1:14" s="236" customFormat="1" ht="17.25" hidden="1" x14ac:dyDescent="0.2">
      <c r="A72" s="250"/>
      <c r="B72" s="279"/>
      <c r="C72" s="250"/>
      <c r="D72" s="280"/>
      <c r="E72" s="281"/>
      <c r="F72" s="282"/>
      <c r="G72" s="283"/>
      <c r="H72" s="284"/>
      <c r="I72" s="285">
        <v>1193325315.4499998</v>
      </c>
      <c r="M72" s="237"/>
      <c r="N72" s="238"/>
    </row>
    <row r="73" spans="1:14" s="236" customFormat="1" ht="17.25" hidden="1" x14ac:dyDescent="0.2">
      <c r="A73" s="250" t="s">
        <v>73</v>
      </c>
      <c r="B73" s="279">
        <v>23377.21</v>
      </c>
      <c r="C73" s="286">
        <v>25633.058297030002</v>
      </c>
      <c r="D73" s="287"/>
      <c r="E73" s="273"/>
      <c r="F73" s="282"/>
      <c r="G73" s="283"/>
      <c r="H73" s="284"/>
      <c r="I73" s="285">
        <v>277254955.12</v>
      </c>
      <c r="M73" s="237"/>
      <c r="N73" s="238"/>
    </row>
    <row r="74" spans="1:14" s="236" customFormat="1" ht="17.25" hidden="1" x14ac:dyDescent="0.2">
      <c r="A74" s="250" t="s">
        <v>10</v>
      </c>
      <c r="B74" s="279">
        <v>14084.97</v>
      </c>
      <c r="C74" s="286">
        <v>16258.63813388</v>
      </c>
      <c r="D74" s="288"/>
      <c r="E74" s="289"/>
      <c r="F74" s="282"/>
      <c r="G74" s="283"/>
      <c r="H74" s="284"/>
      <c r="I74" s="285">
        <v>238871435.02999997</v>
      </c>
      <c r="M74" s="237"/>
      <c r="N74" s="238"/>
    </row>
    <row r="75" spans="1:14" s="236" customFormat="1" ht="17.25" hidden="1" x14ac:dyDescent="0.2">
      <c r="A75" s="250" t="s">
        <v>11</v>
      </c>
      <c r="B75" s="279">
        <v>9292.24</v>
      </c>
      <c r="C75" s="286">
        <v>9374.42016315</v>
      </c>
      <c r="D75" s="287"/>
      <c r="E75" s="273"/>
      <c r="F75" s="282"/>
      <c r="G75" s="283"/>
      <c r="H75" s="284"/>
      <c r="I75" s="285">
        <v>139884551.71000004</v>
      </c>
      <c r="M75" s="237"/>
      <c r="N75" s="238"/>
    </row>
    <row r="76" spans="1:14" s="236" customFormat="1" ht="17.25" hidden="1" x14ac:dyDescent="0.2">
      <c r="A76" s="243"/>
      <c r="B76" s="290"/>
      <c r="C76" s="291"/>
      <c r="D76" s="290"/>
      <c r="E76" s="290"/>
      <c r="F76" s="282"/>
      <c r="G76" s="283"/>
      <c r="H76" s="284"/>
      <c r="I76" s="285">
        <v>92066800</v>
      </c>
      <c r="M76" s="237"/>
      <c r="N76" s="238"/>
    </row>
    <row r="77" spans="1:14" s="236" customFormat="1" ht="17.25" hidden="1" x14ac:dyDescent="0.2">
      <c r="A77" s="243"/>
      <c r="B77" s="290"/>
      <c r="C77" s="291"/>
      <c r="D77" s="290"/>
      <c r="E77" s="290"/>
      <c r="F77" s="282"/>
      <c r="G77" s="283"/>
      <c r="H77" s="284"/>
      <c r="I77" s="285">
        <v>50191100</v>
      </c>
      <c r="M77" s="237"/>
      <c r="N77" s="238"/>
    </row>
    <row r="78" spans="1:14" s="236" customFormat="1" ht="17.25" hidden="1" x14ac:dyDescent="0.2">
      <c r="A78" s="243"/>
      <c r="B78" s="290"/>
      <c r="C78" s="291"/>
      <c r="D78" s="290"/>
      <c r="E78" s="290"/>
      <c r="F78" s="292"/>
      <c r="G78" s="293"/>
      <c r="H78" s="294"/>
      <c r="I78" s="295">
        <v>26977000</v>
      </c>
      <c r="M78" s="237"/>
      <c r="N78" s="238"/>
    </row>
    <row r="79" spans="1:14" s="236" customFormat="1" ht="17.25" hidden="1" x14ac:dyDescent="0.2">
      <c r="A79" s="243"/>
      <c r="B79" s="290"/>
      <c r="C79" s="291"/>
      <c r="D79" s="290"/>
      <c r="E79" s="290"/>
      <c r="F79" s="296"/>
      <c r="G79" s="283"/>
      <c r="H79" s="297"/>
      <c r="I79" s="298">
        <f>SUM(I72:I78)</f>
        <v>2018571157.3099997</v>
      </c>
      <c r="J79" s="252"/>
      <c r="K79" s="299"/>
      <c r="M79" s="237"/>
      <c r="N79" s="238"/>
    </row>
    <row r="80" spans="1:14" s="236" customFormat="1" ht="17.25" hidden="1" x14ac:dyDescent="0.2">
      <c r="A80" s="243"/>
      <c r="B80" s="258"/>
      <c r="C80" s="243"/>
      <c r="D80" s="258"/>
      <c r="E80" s="258"/>
      <c r="F80" s="300"/>
      <c r="G80" s="301"/>
      <c r="H80" s="302"/>
      <c r="I80" s="303">
        <v>53357700</v>
      </c>
      <c r="M80" s="237"/>
      <c r="N80" s="238"/>
    </row>
    <row r="81" spans="1:13" s="236" customFormat="1" ht="17.25" hidden="1" x14ac:dyDescent="0.2">
      <c r="A81" s="243"/>
      <c r="B81" s="290"/>
      <c r="C81" s="291"/>
      <c r="D81" s="290"/>
      <c r="E81" s="290"/>
      <c r="F81" s="304"/>
      <c r="I81" s="305"/>
      <c r="M81" s="258"/>
    </row>
    <row r="82" spans="1:13" s="236" customFormat="1" ht="17.25" hidden="1" x14ac:dyDescent="0.2">
      <c r="A82" s="306" t="s">
        <v>74</v>
      </c>
      <c r="B82" s="290"/>
      <c r="C82" s="291"/>
      <c r="D82" s="290"/>
      <c r="E82" s="290"/>
      <c r="F82" s="304"/>
      <c r="I82" s="305"/>
      <c r="M82" s="258"/>
    </row>
    <row r="83" spans="1:13" s="310" customFormat="1" ht="17.25" hidden="1" x14ac:dyDescent="0.2">
      <c r="A83" s="307" t="s">
        <v>2</v>
      </c>
      <c r="B83" s="231" t="s">
        <v>14</v>
      </c>
      <c r="C83" s="232" t="s">
        <v>64</v>
      </c>
      <c r="D83" s="231"/>
      <c r="E83" s="235"/>
      <c r="F83" s="308"/>
      <c r="G83" s="308"/>
      <c r="H83" s="309"/>
      <c r="I83" s="237"/>
      <c r="J83" s="236"/>
      <c r="K83" s="236"/>
      <c r="M83" s="258"/>
    </row>
    <row r="84" spans="1:13" s="310" customFormat="1" ht="18" hidden="1" thickBot="1" x14ac:dyDescent="0.25">
      <c r="A84" s="311" t="s">
        <v>73</v>
      </c>
      <c r="B84" s="267">
        <f>+B85+B86</f>
        <v>11303087087.860001</v>
      </c>
      <c r="C84" s="267">
        <f>+C85+C86</f>
        <v>6738762387.6099997</v>
      </c>
      <c r="D84" s="312"/>
      <c r="E84" s="313"/>
      <c r="F84" s="267"/>
      <c r="G84" s="314"/>
      <c r="H84" s="315"/>
      <c r="I84" s="237"/>
      <c r="J84" s="236"/>
      <c r="K84" s="236"/>
      <c r="M84" s="258"/>
    </row>
    <row r="85" spans="1:13" s="310" customFormat="1" ht="18" hidden="1" thickBot="1" x14ac:dyDescent="0.25">
      <c r="A85" s="311" t="s">
        <v>10</v>
      </c>
      <c r="B85" s="267">
        <f>+B17</f>
        <v>9740973545.5</v>
      </c>
      <c r="C85" s="316">
        <f>+E17</f>
        <v>6301267135.6199999</v>
      </c>
      <c r="D85" s="312"/>
      <c r="E85" s="314"/>
      <c r="F85" s="316"/>
      <c r="G85" s="314"/>
      <c r="H85" s="315"/>
      <c r="I85" s="237"/>
      <c r="J85" s="236"/>
      <c r="K85" s="236"/>
      <c r="M85" s="258"/>
    </row>
    <row r="86" spans="1:13" s="310" customFormat="1" ht="18" hidden="1" thickBot="1" x14ac:dyDescent="0.25">
      <c r="A86" s="311" t="s">
        <v>11</v>
      </c>
      <c r="B86" s="267">
        <f>+B18</f>
        <v>1562113542.3599999</v>
      </c>
      <c r="C86" s="316">
        <f>+E18</f>
        <v>437495251.99000001</v>
      </c>
      <c r="D86" s="312"/>
      <c r="E86" s="313"/>
      <c r="F86" s="316"/>
      <c r="G86" s="314"/>
      <c r="H86" s="317"/>
      <c r="I86" s="237"/>
      <c r="J86" s="236"/>
      <c r="K86" s="236"/>
      <c r="M86" s="258"/>
    </row>
    <row r="87" spans="1:13" s="310" customFormat="1" ht="17.25" hidden="1" x14ac:dyDescent="0.2">
      <c r="B87" s="258"/>
      <c r="C87" s="243"/>
      <c r="D87" s="258"/>
      <c r="E87" s="258"/>
      <c r="F87" s="270"/>
      <c r="G87" s="236"/>
      <c r="I87" s="237"/>
      <c r="J87" s="236"/>
      <c r="K87" s="236"/>
      <c r="M87" s="258"/>
    </row>
    <row r="88" spans="1:13" s="310" customFormat="1" ht="17.25" hidden="1" x14ac:dyDescent="0.2">
      <c r="A88" s="567" t="s">
        <v>2</v>
      </c>
      <c r="B88" s="546" t="s">
        <v>14</v>
      </c>
      <c r="C88" s="569" t="s">
        <v>64</v>
      </c>
      <c r="D88" s="546"/>
      <c r="E88" s="281"/>
      <c r="F88" s="318"/>
      <c r="G88" s="236"/>
      <c r="I88" s="237"/>
      <c r="J88" s="236"/>
      <c r="K88" s="236"/>
      <c r="M88" s="258"/>
    </row>
    <row r="89" spans="1:13" s="310" customFormat="1" ht="17.25" hidden="1" x14ac:dyDescent="0.2">
      <c r="A89" s="568"/>
      <c r="B89" s="547"/>
      <c r="C89" s="570"/>
      <c r="D89" s="547"/>
      <c r="E89" s="281"/>
      <c r="F89" s="318"/>
      <c r="G89" s="236"/>
      <c r="I89" s="237"/>
      <c r="J89" s="236"/>
      <c r="K89" s="236"/>
      <c r="M89" s="258"/>
    </row>
    <row r="90" spans="1:13" s="324" customFormat="1" ht="17.25" hidden="1" x14ac:dyDescent="0.2">
      <c r="A90" s="319" t="s">
        <v>9</v>
      </c>
      <c r="B90" s="320">
        <f t="shared" ref="B90:B98" si="11">+B29</f>
        <v>3363395507.7899995</v>
      </c>
      <c r="C90" s="320">
        <f t="shared" ref="C90:C98" si="12">+E29</f>
        <v>3186197791.3199997</v>
      </c>
      <c r="D90" s="321"/>
      <c r="E90" s="320"/>
      <c r="F90" s="322"/>
      <c r="G90" s="323"/>
      <c r="I90" s="325"/>
      <c r="J90" s="323"/>
      <c r="K90" s="323"/>
      <c r="M90" s="326"/>
    </row>
    <row r="91" spans="1:13" s="324" customFormat="1" ht="17.25" hidden="1" x14ac:dyDescent="0.2">
      <c r="A91" s="319" t="s">
        <v>37</v>
      </c>
      <c r="B91" s="320">
        <f t="shared" si="11"/>
        <v>2807293974.3599997</v>
      </c>
      <c r="C91" s="320">
        <f t="shared" si="12"/>
        <v>2635159524.1199999</v>
      </c>
      <c r="D91" s="321"/>
      <c r="E91" s="320"/>
      <c r="F91" s="322"/>
      <c r="G91" s="323"/>
      <c r="I91" s="325"/>
      <c r="J91" s="323"/>
      <c r="K91" s="323"/>
      <c r="M91" s="326"/>
    </row>
    <row r="92" spans="1:13" s="310" customFormat="1" ht="17.25" hidden="1" x14ac:dyDescent="0.2">
      <c r="A92" s="327" t="s">
        <v>39</v>
      </c>
      <c r="B92" s="328">
        <f t="shared" si="11"/>
        <v>24020888.32</v>
      </c>
      <c r="C92" s="328">
        <f t="shared" si="12"/>
        <v>24020888.32</v>
      </c>
      <c r="D92" s="329"/>
      <c r="E92" s="328"/>
      <c r="F92" s="330"/>
      <c r="G92" s="236"/>
      <c r="I92" s="237"/>
      <c r="J92" s="236"/>
      <c r="K92" s="236"/>
      <c r="M92" s="258"/>
    </row>
    <row r="93" spans="1:13" s="310" customFormat="1" ht="17.25" hidden="1" x14ac:dyDescent="0.2">
      <c r="A93" s="327" t="s">
        <v>40</v>
      </c>
      <c r="B93" s="328">
        <f t="shared" si="11"/>
        <v>1772393059.27</v>
      </c>
      <c r="C93" s="328">
        <f t="shared" si="12"/>
        <v>1719430930.48</v>
      </c>
      <c r="D93" s="329"/>
      <c r="E93" s="328"/>
      <c r="F93" s="330"/>
      <c r="G93" s="236"/>
      <c r="I93" s="237"/>
      <c r="J93" s="236"/>
      <c r="K93" s="236"/>
      <c r="M93" s="258"/>
    </row>
    <row r="94" spans="1:13" s="310" customFormat="1" ht="17.25" hidden="1" x14ac:dyDescent="0.2">
      <c r="A94" s="327" t="s">
        <v>41</v>
      </c>
      <c r="B94" s="328">
        <f t="shared" si="11"/>
        <v>843117212.76999998</v>
      </c>
      <c r="C94" s="328">
        <f t="shared" si="12"/>
        <v>728852203.6400001</v>
      </c>
      <c r="D94" s="329"/>
      <c r="E94" s="328"/>
      <c r="F94" s="330"/>
      <c r="G94" s="236"/>
      <c r="I94" s="237"/>
      <c r="J94" s="236"/>
      <c r="K94" s="236"/>
      <c r="M94" s="258"/>
    </row>
    <row r="95" spans="1:13" s="310" customFormat="1" ht="17.25" hidden="1" x14ac:dyDescent="0.2">
      <c r="A95" s="327" t="s">
        <v>42</v>
      </c>
      <c r="B95" s="328">
        <f t="shared" si="11"/>
        <v>167762814</v>
      </c>
      <c r="C95" s="328">
        <f t="shared" si="12"/>
        <v>162855501.68000001</v>
      </c>
      <c r="D95" s="329"/>
      <c r="E95" s="328"/>
      <c r="F95" s="330"/>
      <c r="G95" s="236"/>
      <c r="I95" s="237"/>
      <c r="J95" s="236"/>
      <c r="K95" s="236"/>
      <c r="M95" s="258"/>
    </row>
    <row r="96" spans="1:13" s="324" customFormat="1" ht="17.25" hidden="1" x14ac:dyDescent="0.2">
      <c r="A96" s="331" t="s">
        <v>43</v>
      </c>
      <c r="B96" s="320">
        <f t="shared" si="11"/>
        <v>556101533.42999995</v>
      </c>
      <c r="C96" s="320">
        <f t="shared" si="12"/>
        <v>551038267.20000005</v>
      </c>
      <c r="D96" s="321"/>
      <c r="E96" s="320"/>
      <c r="F96" s="322"/>
      <c r="G96" s="323"/>
      <c r="I96" s="325"/>
      <c r="J96" s="323"/>
      <c r="K96" s="323"/>
      <c r="M96" s="326"/>
    </row>
    <row r="97" spans="1:13" s="310" customFormat="1" ht="17.25" hidden="1" x14ac:dyDescent="0.2">
      <c r="A97" s="332" t="s">
        <v>40</v>
      </c>
      <c r="B97" s="328">
        <f t="shared" si="11"/>
        <v>384191433.42999995</v>
      </c>
      <c r="C97" s="328">
        <f t="shared" si="12"/>
        <v>379138167.19999999</v>
      </c>
      <c r="D97" s="329"/>
      <c r="E97" s="328"/>
      <c r="F97" s="330"/>
      <c r="G97" s="236"/>
      <c r="I97" s="237"/>
      <c r="J97" s="236"/>
      <c r="K97" s="236"/>
      <c r="M97" s="258"/>
    </row>
    <row r="98" spans="1:13" s="310" customFormat="1" ht="17.25" hidden="1" x14ac:dyDescent="0.2">
      <c r="A98" s="332" t="s">
        <v>41</v>
      </c>
      <c r="B98" s="328">
        <f t="shared" si="11"/>
        <v>153325783.75</v>
      </c>
      <c r="C98" s="328">
        <f t="shared" si="12"/>
        <v>153315783.75</v>
      </c>
      <c r="D98" s="329"/>
      <c r="E98" s="328"/>
      <c r="F98" s="330"/>
      <c r="G98" s="236"/>
      <c r="I98" s="237"/>
      <c r="J98" s="236"/>
      <c r="K98" s="236"/>
      <c r="M98" s="258"/>
    </row>
    <row r="99" spans="1:13" s="236" customFormat="1" ht="17.25" hidden="1" x14ac:dyDescent="0.2">
      <c r="B99" s="258"/>
      <c r="C99" s="243"/>
      <c r="D99" s="258"/>
      <c r="E99" s="258"/>
      <c r="F99" s="270"/>
      <c r="I99" s="237"/>
      <c r="M99" s="258"/>
    </row>
    <row r="100" spans="1:13" s="236" customFormat="1" ht="17.25" hidden="1" x14ac:dyDescent="0.2">
      <c r="B100" s="258"/>
      <c r="C100" s="243"/>
      <c r="D100" s="258"/>
      <c r="E100" s="258"/>
      <c r="F100" s="270"/>
      <c r="I100" s="237"/>
      <c r="M100" s="258"/>
    </row>
    <row r="101" spans="1:13" s="236" customFormat="1" ht="17.25" hidden="1" x14ac:dyDescent="0.2">
      <c r="B101" s="258"/>
      <c r="C101" s="243"/>
      <c r="D101" s="258"/>
      <c r="E101" s="258"/>
      <c r="F101" s="270"/>
      <c r="I101" s="237"/>
      <c r="M101" s="258"/>
    </row>
    <row r="102" spans="1:13" s="236" customFormat="1" ht="17.25" hidden="1" x14ac:dyDescent="0.2">
      <c r="A102" s="333" t="s">
        <v>75</v>
      </c>
      <c r="B102" s="258"/>
      <c r="C102" s="243"/>
      <c r="D102" s="258"/>
      <c r="E102" s="258"/>
      <c r="F102" s="270"/>
      <c r="I102" s="237"/>
      <c r="M102" s="258"/>
    </row>
    <row r="103" spans="1:13" s="236" customFormat="1" ht="18" hidden="1" thickBot="1" x14ac:dyDescent="0.25">
      <c r="A103" s="559" t="s">
        <v>2</v>
      </c>
      <c r="B103" s="553" t="s">
        <v>14</v>
      </c>
      <c r="C103" s="334" t="s">
        <v>7</v>
      </c>
      <c r="D103" s="335"/>
      <c r="E103" s="336"/>
      <c r="F103" s="337"/>
      <c r="G103" s="338"/>
      <c r="H103" s="335"/>
      <c r="I103" s="336"/>
      <c r="J103" s="337"/>
      <c r="K103" s="553" t="s">
        <v>15</v>
      </c>
      <c r="L103" s="556" t="s">
        <v>16</v>
      </c>
    </row>
    <row r="104" spans="1:13" s="236" customFormat="1" ht="15" hidden="1" customHeight="1" x14ac:dyDescent="0.2">
      <c r="A104" s="560"/>
      <c r="B104" s="554"/>
      <c r="C104" s="553" t="s">
        <v>76</v>
      </c>
      <c r="D104" s="553"/>
      <c r="E104" s="308"/>
      <c r="F104" s="559"/>
      <c r="G104" s="556"/>
      <c r="H104" s="553"/>
      <c r="I104" s="308" t="s">
        <v>77</v>
      </c>
      <c r="J104" s="559" t="s">
        <v>78</v>
      </c>
      <c r="K104" s="554"/>
      <c r="L104" s="557"/>
    </row>
    <row r="105" spans="1:13" s="236" customFormat="1" ht="17.25" hidden="1" x14ac:dyDescent="0.2">
      <c r="A105" s="560"/>
      <c r="B105" s="554"/>
      <c r="C105" s="554"/>
      <c r="D105" s="554"/>
      <c r="E105" s="308"/>
      <c r="F105" s="560"/>
      <c r="G105" s="557"/>
      <c r="H105" s="554"/>
      <c r="I105" s="308" t="s">
        <v>79</v>
      </c>
      <c r="J105" s="560"/>
      <c r="K105" s="554"/>
      <c r="L105" s="557"/>
    </row>
    <row r="106" spans="1:13" s="236" customFormat="1" ht="18" hidden="1" thickBot="1" x14ac:dyDescent="0.25">
      <c r="A106" s="561"/>
      <c r="B106" s="555"/>
      <c r="C106" s="555"/>
      <c r="D106" s="555"/>
      <c r="E106" s="339"/>
      <c r="F106" s="561"/>
      <c r="G106" s="558"/>
      <c r="H106" s="555"/>
      <c r="I106" s="240" t="s">
        <v>60</v>
      </c>
      <c r="J106" s="561"/>
      <c r="K106" s="555"/>
      <c r="L106" s="558"/>
    </row>
    <row r="107" spans="1:13" s="236" customFormat="1" ht="18" hidden="1" thickBot="1" x14ac:dyDescent="0.25">
      <c r="A107" s="244" t="s">
        <v>9</v>
      </c>
      <c r="B107" s="340">
        <f>+B108+B109</f>
        <v>11303087087.860001</v>
      </c>
      <c r="C107" s="340">
        <f>+C108+C109</f>
        <v>6738762387.6099997</v>
      </c>
      <c r="D107" s="341"/>
      <c r="E107" s="312"/>
      <c r="F107" s="342"/>
      <c r="G107" s="340"/>
      <c r="H107" s="251"/>
      <c r="I107" s="240">
        <v>81.739999999999995</v>
      </c>
      <c r="J107" s="342">
        <f>+H107-I107</f>
        <v>-81.739999999999995</v>
      </c>
      <c r="K107" s="340">
        <f>+K108+K109</f>
        <v>0</v>
      </c>
      <c r="L107" s="340">
        <f>+L108+L109</f>
        <v>535318885.45000005</v>
      </c>
    </row>
    <row r="108" spans="1:13" s="236" customFormat="1" ht="18" hidden="1" thickBot="1" x14ac:dyDescent="0.25">
      <c r="A108" s="244" t="s">
        <v>10</v>
      </c>
      <c r="B108" s="340">
        <f>+B17</f>
        <v>9740973545.5</v>
      </c>
      <c r="C108" s="340">
        <f>+E17</f>
        <v>6301267135.6199999</v>
      </c>
      <c r="D108" s="341"/>
      <c r="E108" s="312"/>
      <c r="F108" s="342"/>
      <c r="G108" s="340"/>
      <c r="H108" s="251"/>
      <c r="I108" s="240">
        <v>81.760000000000005</v>
      </c>
      <c r="J108" s="342">
        <f>+H108-I108</f>
        <v>-81.760000000000005</v>
      </c>
      <c r="K108" s="340" t="str">
        <f>+C17</f>
        <v>0</v>
      </c>
      <c r="L108" s="340">
        <f>+D17</f>
        <v>97385225.849999994</v>
      </c>
    </row>
    <row r="109" spans="1:13" s="236" customFormat="1" ht="18" hidden="1" thickBot="1" x14ac:dyDescent="0.25">
      <c r="A109" s="244" t="s">
        <v>11</v>
      </c>
      <c r="B109" s="340">
        <f>+B18</f>
        <v>1562113542.3599999</v>
      </c>
      <c r="C109" s="340">
        <f>+E18</f>
        <v>437495251.99000001</v>
      </c>
      <c r="D109" s="341"/>
      <c r="E109" s="312"/>
      <c r="F109" s="342"/>
      <c r="G109" s="340"/>
      <c r="H109" s="251"/>
      <c r="I109" s="240">
        <v>81.650000000000006</v>
      </c>
      <c r="J109" s="342">
        <f>+H109-I109</f>
        <v>-81.650000000000006</v>
      </c>
      <c r="K109" s="340" t="str">
        <f>+C18</f>
        <v>0</v>
      </c>
      <c r="L109" s="340">
        <f>+D18</f>
        <v>437933659.60000002</v>
      </c>
    </row>
    <row r="110" spans="1:13" s="236" customFormat="1" ht="17.25" hidden="1" x14ac:dyDescent="0.2">
      <c r="B110" s="258"/>
      <c r="C110" s="258"/>
      <c r="D110" s="270"/>
      <c r="G110" s="237"/>
      <c r="K110" s="243"/>
      <c r="L110" s="258"/>
    </row>
    <row r="111" spans="1:13" s="236" customFormat="1" ht="17.25" hidden="1" x14ac:dyDescent="0.2">
      <c r="A111" s="333" t="s">
        <v>80</v>
      </c>
      <c r="B111" s="258"/>
      <c r="C111" s="258"/>
      <c r="D111" s="270"/>
      <c r="G111" s="237"/>
      <c r="K111" s="243"/>
      <c r="L111" s="258"/>
    </row>
    <row r="112" spans="1:13" s="236" customFormat="1" ht="17.25" hidden="1" x14ac:dyDescent="0.2">
      <c r="A112" s="544" t="s">
        <v>2</v>
      </c>
      <c r="B112" s="546" t="s">
        <v>14</v>
      </c>
      <c r="C112" s="281" t="s">
        <v>7</v>
      </c>
      <c r="D112" s="318"/>
      <c r="E112" s="548"/>
      <c r="F112" s="549"/>
      <c r="G112" s="237"/>
      <c r="K112" s="318" t="s">
        <v>81</v>
      </c>
      <c r="L112" s="546" t="s">
        <v>16</v>
      </c>
    </row>
    <row r="113" spans="1:13" s="236" customFormat="1" ht="17.25" hidden="1" x14ac:dyDescent="0.2">
      <c r="A113" s="545"/>
      <c r="B113" s="547"/>
      <c r="C113" s="281" t="s">
        <v>76</v>
      </c>
      <c r="D113" s="318"/>
      <c r="E113" s="318"/>
      <c r="F113" s="343"/>
      <c r="G113" s="237"/>
      <c r="K113" s="318" t="s">
        <v>82</v>
      </c>
      <c r="L113" s="547"/>
    </row>
    <row r="114" spans="1:13" s="323" customFormat="1" ht="17.25" hidden="1" x14ac:dyDescent="0.2">
      <c r="A114" s="344" t="s">
        <v>9</v>
      </c>
      <c r="B114" s="287">
        <f t="shared" ref="B114:B122" si="13">+B29</f>
        <v>3363395507.7899995</v>
      </c>
      <c r="C114" s="287">
        <f t="shared" ref="C114:C122" si="14">+E29</f>
        <v>3186197791.3199997</v>
      </c>
      <c r="D114" s="345"/>
      <c r="E114" s="320"/>
      <c r="F114" s="346"/>
      <c r="G114" s="325"/>
      <c r="K114" s="287">
        <f t="shared" ref="K114:L122" si="15">+C29</f>
        <v>63748.32</v>
      </c>
      <c r="L114" s="287">
        <f t="shared" si="15"/>
        <v>19055724.869999997</v>
      </c>
    </row>
    <row r="115" spans="1:13" s="323" customFormat="1" ht="17.25" hidden="1" x14ac:dyDescent="0.2">
      <c r="A115" s="344" t="s">
        <v>37</v>
      </c>
      <c r="B115" s="287">
        <f t="shared" si="13"/>
        <v>2807293974.3599997</v>
      </c>
      <c r="C115" s="287">
        <f t="shared" si="14"/>
        <v>2635159524.1199999</v>
      </c>
      <c r="D115" s="345"/>
      <c r="E115" s="320"/>
      <c r="F115" s="346"/>
      <c r="G115" s="325"/>
      <c r="K115" s="287">
        <f t="shared" si="15"/>
        <v>0</v>
      </c>
      <c r="L115" s="287">
        <f t="shared" si="15"/>
        <v>19055724.869999997</v>
      </c>
    </row>
    <row r="116" spans="1:13" s="236" customFormat="1" ht="17.25" hidden="1" x14ac:dyDescent="0.2">
      <c r="A116" s="347" t="s">
        <v>39</v>
      </c>
      <c r="B116" s="287">
        <f t="shared" si="13"/>
        <v>24020888.32</v>
      </c>
      <c r="C116" s="287">
        <f t="shared" si="14"/>
        <v>24020888.32</v>
      </c>
      <c r="D116" s="348"/>
      <c r="E116" s="328"/>
      <c r="F116" s="349"/>
      <c r="G116" s="237"/>
      <c r="K116" s="287">
        <f t="shared" si="15"/>
        <v>0</v>
      </c>
      <c r="L116" s="287">
        <f t="shared" si="15"/>
        <v>0</v>
      </c>
    </row>
    <row r="117" spans="1:13" s="236" customFormat="1" ht="17.25" hidden="1" x14ac:dyDescent="0.2">
      <c r="A117" s="347" t="s">
        <v>40</v>
      </c>
      <c r="B117" s="287">
        <f t="shared" si="13"/>
        <v>1772393059.27</v>
      </c>
      <c r="C117" s="287">
        <f t="shared" si="14"/>
        <v>1719430930.48</v>
      </c>
      <c r="D117" s="348"/>
      <c r="E117" s="328"/>
      <c r="F117" s="349"/>
      <c r="G117" s="237"/>
      <c r="K117" s="287">
        <f t="shared" si="15"/>
        <v>0</v>
      </c>
      <c r="L117" s="287">
        <f t="shared" si="15"/>
        <v>1059233.3999999999</v>
      </c>
    </row>
    <row r="118" spans="1:13" s="236" customFormat="1" ht="17.25" hidden="1" x14ac:dyDescent="0.2">
      <c r="A118" s="347" t="s">
        <v>41</v>
      </c>
      <c r="B118" s="287">
        <f t="shared" si="13"/>
        <v>843117212.76999998</v>
      </c>
      <c r="C118" s="287">
        <f t="shared" si="14"/>
        <v>728852203.6400001</v>
      </c>
      <c r="D118" s="348"/>
      <c r="E118" s="328"/>
      <c r="F118" s="349"/>
      <c r="G118" s="237"/>
      <c r="K118" s="287">
        <f t="shared" si="15"/>
        <v>0</v>
      </c>
      <c r="L118" s="287">
        <f t="shared" si="15"/>
        <v>17996491.469999999</v>
      </c>
    </row>
    <row r="119" spans="1:13" s="236" customFormat="1" ht="17.25" hidden="1" x14ac:dyDescent="0.2">
      <c r="A119" s="347" t="s">
        <v>42</v>
      </c>
      <c r="B119" s="287">
        <f t="shared" si="13"/>
        <v>167762814</v>
      </c>
      <c r="C119" s="287">
        <f t="shared" si="14"/>
        <v>162855501.68000001</v>
      </c>
      <c r="D119" s="348"/>
      <c r="E119" s="328"/>
      <c r="F119" s="349"/>
      <c r="G119" s="237"/>
      <c r="K119" s="287">
        <f t="shared" si="15"/>
        <v>0</v>
      </c>
      <c r="L119" s="287">
        <f t="shared" si="15"/>
        <v>0</v>
      </c>
    </row>
    <row r="120" spans="1:13" s="323" customFormat="1" ht="17.25" hidden="1" x14ac:dyDescent="0.2">
      <c r="A120" s="344" t="s">
        <v>43</v>
      </c>
      <c r="B120" s="287">
        <f t="shared" si="13"/>
        <v>556101533.42999995</v>
      </c>
      <c r="C120" s="287">
        <f t="shared" si="14"/>
        <v>551038267.20000005</v>
      </c>
      <c r="D120" s="345"/>
      <c r="E120" s="320"/>
      <c r="F120" s="346"/>
      <c r="G120" s="325"/>
      <c r="K120" s="287">
        <f t="shared" si="15"/>
        <v>63748.32</v>
      </c>
      <c r="L120" s="287">
        <f t="shared" si="15"/>
        <v>0</v>
      </c>
    </row>
    <row r="121" spans="1:13" s="236" customFormat="1" ht="27" hidden="1" customHeight="1" x14ac:dyDescent="0.2">
      <c r="A121" s="347" t="s">
        <v>40</v>
      </c>
      <c r="B121" s="287">
        <f t="shared" si="13"/>
        <v>384191433.42999995</v>
      </c>
      <c r="C121" s="287">
        <f t="shared" si="14"/>
        <v>379138167.19999999</v>
      </c>
      <c r="D121" s="348"/>
      <c r="E121" s="328"/>
      <c r="F121" s="349"/>
      <c r="G121" s="237"/>
      <c r="K121" s="287">
        <f t="shared" si="15"/>
        <v>53748.32</v>
      </c>
      <c r="L121" s="287">
        <f t="shared" si="15"/>
        <v>0</v>
      </c>
    </row>
    <row r="122" spans="1:13" s="350" customFormat="1" ht="17.25" hidden="1" x14ac:dyDescent="0.2">
      <c r="A122" s="347" t="s">
        <v>41</v>
      </c>
      <c r="B122" s="287">
        <f t="shared" si="13"/>
        <v>153325783.75</v>
      </c>
      <c r="C122" s="287">
        <f t="shared" si="14"/>
        <v>153315783.75</v>
      </c>
      <c r="D122" s="348"/>
      <c r="E122" s="328"/>
      <c r="F122" s="349"/>
      <c r="G122" s="237"/>
      <c r="H122" s="236"/>
      <c r="I122" s="236"/>
      <c r="K122" s="287">
        <f t="shared" si="15"/>
        <v>10000</v>
      </c>
      <c r="L122" s="287">
        <f t="shared" si="15"/>
        <v>0</v>
      </c>
    </row>
    <row r="123" spans="1:13" s="350" customFormat="1" ht="17.25" hidden="1" x14ac:dyDescent="0.2">
      <c r="A123" s="236"/>
      <c r="B123" s="258"/>
      <c r="C123" s="243"/>
      <c r="D123" s="258"/>
      <c r="E123" s="258"/>
      <c r="F123" s="270"/>
      <c r="G123" s="236"/>
      <c r="H123" s="236"/>
      <c r="I123" s="237"/>
      <c r="J123" s="236"/>
      <c r="K123" s="236"/>
      <c r="M123" s="258"/>
    </row>
    <row r="124" spans="1:13" s="350" customFormat="1" ht="17.25" hidden="1" x14ac:dyDescent="0.2">
      <c r="A124" s="350" t="s">
        <v>83</v>
      </c>
      <c r="B124" s="258"/>
      <c r="C124" s="243"/>
      <c r="D124" s="258"/>
      <c r="E124" s="258"/>
      <c r="F124" s="270"/>
      <c r="G124" s="236"/>
      <c r="I124" s="237"/>
      <c r="J124" s="236"/>
      <c r="K124" s="236"/>
      <c r="M124" s="258"/>
    </row>
    <row r="125" spans="1:13" s="350" customFormat="1" ht="18" hidden="1" thickBot="1" x14ac:dyDescent="0.25">
      <c r="A125" s="550" t="s">
        <v>2</v>
      </c>
      <c r="B125" s="553" t="s">
        <v>14</v>
      </c>
      <c r="C125" s="556" t="s">
        <v>16</v>
      </c>
      <c r="D125" s="334"/>
      <c r="E125" s="335"/>
      <c r="F125" s="336"/>
      <c r="G125" s="351"/>
      <c r="H125" s="352"/>
      <c r="I125" s="335"/>
      <c r="J125" s="336"/>
      <c r="K125" s="351"/>
      <c r="M125" s="258"/>
    </row>
    <row r="126" spans="1:13" s="350" customFormat="1" ht="15" hidden="1" customHeight="1" x14ac:dyDescent="0.2">
      <c r="A126" s="551"/>
      <c r="B126" s="554"/>
      <c r="C126" s="557"/>
      <c r="D126" s="553"/>
      <c r="E126" s="553"/>
      <c r="F126" s="308"/>
      <c r="G126" s="556"/>
      <c r="H126" s="550"/>
      <c r="I126" s="553" t="s">
        <v>60</v>
      </c>
      <c r="J126" s="308" t="s">
        <v>77</v>
      </c>
      <c r="K126" s="556" t="s">
        <v>78</v>
      </c>
      <c r="M126" s="258"/>
    </row>
    <row r="127" spans="1:13" s="350" customFormat="1" ht="17.25" hidden="1" x14ac:dyDescent="0.2">
      <c r="A127" s="551"/>
      <c r="B127" s="554"/>
      <c r="C127" s="557"/>
      <c r="D127" s="554"/>
      <c r="E127" s="554"/>
      <c r="F127" s="308"/>
      <c r="G127" s="557"/>
      <c r="H127" s="551"/>
      <c r="I127" s="554"/>
      <c r="J127" s="308" t="s">
        <v>79</v>
      </c>
      <c r="K127" s="557"/>
      <c r="M127" s="258"/>
    </row>
    <row r="128" spans="1:13" s="350" customFormat="1" ht="18" hidden="1" thickBot="1" x14ac:dyDescent="0.25">
      <c r="A128" s="552"/>
      <c r="B128" s="555"/>
      <c r="C128" s="558"/>
      <c r="D128" s="555"/>
      <c r="E128" s="555"/>
      <c r="F128" s="339"/>
      <c r="G128" s="558"/>
      <c r="H128" s="552"/>
      <c r="I128" s="555"/>
      <c r="J128" s="240" t="s">
        <v>60</v>
      </c>
      <c r="K128" s="558"/>
      <c r="M128" s="258"/>
    </row>
    <row r="129" spans="1:13" s="350" customFormat="1" ht="18" hidden="1" thickBot="1" x14ac:dyDescent="0.25">
      <c r="A129" s="353" t="s">
        <v>9</v>
      </c>
      <c r="B129" s="316">
        <f>+B130+B131</f>
        <v>89547000</v>
      </c>
      <c r="C129" s="354">
        <f>+C130+C131</f>
        <v>1159</v>
      </c>
      <c r="D129" s="316"/>
      <c r="E129" s="242"/>
      <c r="F129" s="240"/>
      <c r="G129" s="272"/>
      <c r="H129" s="355"/>
      <c r="I129" s="242">
        <f>+H129*100/B129</f>
        <v>0</v>
      </c>
      <c r="J129" s="240">
        <v>81.739999999999995</v>
      </c>
      <c r="K129" s="272">
        <f>+I129-J129</f>
        <v>-81.739999999999995</v>
      </c>
      <c r="M129" s="258"/>
    </row>
    <row r="130" spans="1:13" s="350" customFormat="1" ht="18" hidden="1" thickBot="1" x14ac:dyDescent="0.25">
      <c r="A130" s="353" t="s">
        <v>10</v>
      </c>
      <c r="B130" s="316">
        <f>B22</f>
        <v>14945000</v>
      </c>
      <c r="C130" s="356">
        <f>D22</f>
        <v>1159</v>
      </c>
      <c r="D130" s="316"/>
      <c r="E130" s="242"/>
      <c r="F130" s="240"/>
      <c r="G130" s="272"/>
      <c r="H130" s="355"/>
      <c r="I130" s="242">
        <f>+H130*100/B130</f>
        <v>0</v>
      </c>
      <c r="J130" s="240">
        <v>81.760000000000005</v>
      </c>
      <c r="K130" s="272">
        <f>+I130-J130</f>
        <v>-81.760000000000005</v>
      </c>
      <c r="M130" s="258"/>
    </row>
    <row r="131" spans="1:13" s="236" customFormat="1" ht="18" hidden="1" thickBot="1" x14ac:dyDescent="0.25">
      <c r="A131" s="353" t="s">
        <v>11</v>
      </c>
      <c r="B131" s="316">
        <f>B23</f>
        <v>74602000</v>
      </c>
      <c r="C131" s="354" t="str">
        <f>D23</f>
        <v>0</v>
      </c>
      <c r="D131" s="316"/>
      <c r="E131" s="242"/>
      <c r="F131" s="240"/>
      <c r="G131" s="272"/>
      <c r="H131" s="355"/>
      <c r="I131" s="242">
        <f>+H131*100/B131</f>
        <v>0</v>
      </c>
      <c r="J131" s="240">
        <v>81.650000000000006</v>
      </c>
      <c r="K131" s="272">
        <f>+I131-J131</f>
        <v>-81.650000000000006</v>
      </c>
      <c r="M131" s="258"/>
    </row>
    <row r="132" spans="1:13" s="236" customFormat="1" ht="17.25" hidden="1" x14ac:dyDescent="0.2">
      <c r="B132" s="258"/>
      <c r="C132" s="243"/>
      <c r="D132" s="258"/>
      <c r="E132" s="258"/>
      <c r="F132" s="270"/>
      <c r="I132" s="237"/>
      <c r="M132" s="258"/>
    </row>
    <row r="133" spans="1:13" s="236" customFormat="1" ht="17.25" hidden="1" x14ac:dyDescent="0.2">
      <c r="B133" s="258"/>
      <c r="C133" s="243"/>
      <c r="D133" s="258"/>
      <c r="E133" s="258"/>
      <c r="F133" s="270"/>
      <c r="I133" s="237"/>
      <c r="M133" s="258"/>
    </row>
    <row r="134" spans="1:13" s="236" customFormat="1" ht="15" hidden="1" customHeight="1" x14ac:dyDescent="0.2">
      <c r="A134" s="540" t="s">
        <v>2</v>
      </c>
      <c r="B134" s="542" t="s">
        <v>14</v>
      </c>
      <c r="C134" s="358" t="s">
        <v>81</v>
      </c>
      <c r="D134" s="542"/>
      <c r="E134" s="542"/>
      <c r="F134" s="538"/>
      <c r="G134" s="538"/>
      <c r="H134" s="357"/>
      <c r="I134" s="237"/>
      <c r="M134" s="258"/>
    </row>
    <row r="135" spans="1:13" s="236" customFormat="1" ht="24" hidden="1" customHeight="1" thickBot="1" x14ac:dyDescent="0.25">
      <c r="A135" s="541"/>
      <c r="B135" s="543"/>
      <c r="C135" s="360" t="s">
        <v>82</v>
      </c>
      <c r="D135" s="543"/>
      <c r="E135" s="543"/>
      <c r="F135" s="539"/>
      <c r="G135" s="539"/>
      <c r="H135" s="359"/>
      <c r="I135" s="237"/>
      <c r="M135" s="258"/>
    </row>
    <row r="136" spans="1:13" s="365" customFormat="1" ht="18.75" hidden="1" thickTop="1" thickBot="1" x14ac:dyDescent="0.25">
      <c r="A136" s="361" t="s">
        <v>85</v>
      </c>
      <c r="B136" s="362"/>
      <c r="C136" s="363"/>
      <c r="D136" s="362"/>
      <c r="E136" s="362"/>
      <c r="F136" s="363"/>
      <c r="G136" s="363"/>
      <c r="H136" s="364"/>
      <c r="I136" s="237"/>
      <c r="J136" s="236"/>
      <c r="K136" s="236"/>
      <c r="M136" s="366"/>
    </row>
    <row r="137" spans="1:13" s="365" customFormat="1" ht="18" hidden="1" thickBot="1" x14ac:dyDescent="0.25">
      <c r="A137" s="367" t="s">
        <v>86</v>
      </c>
      <c r="B137" s="368">
        <f>+B16</f>
        <v>11303087087.860001</v>
      </c>
      <c r="C137" s="369" t="s">
        <v>87</v>
      </c>
      <c r="D137" s="370"/>
      <c r="E137" s="370"/>
      <c r="F137" s="371"/>
      <c r="G137" s="372"/>
      <c r="H137" s="373"/>
      <c r="I137" s="374">
        <v>23665.57979498</v>
      </c>
      <c r="M137" s="366"/>
    </row>
    <row r="138" spans="1:13" s="365" customFormat="1" ht="18" hidden="1" thickBot="1" x14ac:dyDescent="0.25">
      <c r="A138" s="375" t="s">
        <v>88</v>
      </c>
      <c r="B138" s="368">
        <f>+B17</f>
        <v>9740973545.5</v>
      </c>
      <c r="C138" s="376" t="s">
        <v>87</v>
      </c>
      <c r="D138" s="370"/>
      <c r="E138" s="370"/>
      <c r="F138" s="377"/>
      <c r="G138" s="372"/>
      <c r="H138" s="373"/>
      <c r="I138" s="374">
        <v>15201.216024739999</v>
      </c>
      <c r="M138" s="366"/>
    </row>
    <row r="139" spans="1:13" s="236" customFormat="1" ht="23.25" hidden="1" customHeight="1" thickBot="1" x14ac:dyDescent="0.25">
      <c r="A139" s="367" t="s">
        <v>89</v>
      </c>
      <c r="B139" s="368">
        <f>+B18</f>
        <v>1562113542.3599999</v>
      </c>
      <c r="C139" s="369" t="s">
        <v>87</v>
      </c>
      <c r="D139" s="370"/>
      <c r="E139" s="370"/>
      <c r="F139" s="371"/>
      <c r="G139" s="372"/>
      <c r="H139" s="373"/>
      <c r="I139" s="374">
        <v>8464.363770240001</v>
      </c>
      <c r="J139" s="365"/>
      <c r="K139" s="365"/>
      <c r="M139" s="258"/>
    </row>
    <row r="140" spans="1:13" s="236" customFormat="1" ht="18" hidden="1" thickBot="1" x14ac:dyDescent="0.25">
      <c r="A140" s="378" t="s">
        <v>90</v>
      </c>
      <c r="B140" s="379"/>
      <c r="C140" s="380"/>
      <c r="D140" s="379"/>
      <c r="E140" s="379"/>
      <c r="F140" s="380"/>
      <c r="G140" s="380"/>
      <c r="H140" s="381"/>
      <c r="I140" s="237"/>
      <c r="M140" s="258"/>
    </row>
    <row r="141" spans="1:13" s="236" customFormat="1" ht="23.25" hidden="1" customHeight="1" thickBot="1" x14ac:dyDescent="0.25">
      <c r="A141" s="382" t="s">
        <v>91</v>
      </c>
      <c r="B141" s="370">
        <f>+B41</f>
        <v>1812252337.2</v>
      </c>
      <c r="C141" s="383" t="s">
        <v>92</v>
      </c>
      <c r="D141" s="370"/>
      <c r="E141" s="370"/>
      <c r="F141" s="384"/>
      <c r="G141" s="370"/>
      <c r="H141" s="385"/>
      <c r="I141" s="237"/>
      <c r="M141" s="258"/>
    </row>
    <row r="142" spans="1:13" s="323" customFormat="1" ht="18" hidden="1" thickBot="1" x14ac:dyDescent="0.25">
      <c r="A142" s="386" t="s">
        <v>93</v>
      </c>
      <c r="B142" s="387"/>
      <c r="C142" s="388"/>
      <c r="D142" s="387"/>
      <c r="E142" s="387"/>
      <c r="F142" s="388"/>
      <c r="G142" s="388"/>
      <c r="H142" s="389"/>
      <c r="I142" s="237"/>
      <c r="J142" s="236"/>
      <c r="K142" s="236"/>
      <c r="M142" s="326"/>
    </row>
    <row r="143" spans="1:13" s="323" customFormat="1" ht="27.75" hidden="1" customHeight="1" thickBot="1" x14ac:dyDescent="0.25">
      <c r="A143" s="390" t="s">
        <v>86</v>
      </c>
      <c r="B143" s="391">
        <f>+B144+B145</f>
        <v>3363395507.7899995</v>
      </c>
      <c r="C143" s="391">
        <f>+C144+C145</f>
        <v>63748.32</v>
      </c>
      <c r="D143" s="391"/>
      <c r="E143" s="391"/>
      <c r="F143" s="392"/>
      <c r="G143" s="391"/>
      <c r="H143" s="393"/>
      <c r="I143" s="325"/>
      <c r="M143" s="326"/>
    </row>
    <row r="144" spans="1:13" s="323" customFormat="1" ht="18" hidden="1" thickBot="1" x14ac:dyDescent="0.25">
      <c r="A144" s="394" t="s">
        <v>94</v>
      </c>
      <c r="B144" s="391">
        <f>+B30</f>
        <v>2807293974.3599997</v>
      </c>
      <c r="C144" s="391">
        <f>+C30</f>
        <v>0</v>
      </c>
      <c r="D144" s="391"/>
      <c r="E144" s="391"/>
      <c r="F144" s="392"/>
      <c r="G144" s="391"/>
      <c r="H144" s="395"/>
      <c r="I144" s="325"/>
      <c r="M144" s="326"/>
    </row>
    <row r="145" spans="1:13" s="236" customFormat="1" ht="18" hidden="1" thickBot="1" x14ac:dyDescent="0.25">
      <c r="A145" s="390" t="s">
        <v>95</v>
      </c>
      <c r="B145" s="396">
        <f>+B35</f>
        <v>556101533.42999995</v>
      </c>
      <c r="C145" s="396">
        <f>+C35</f>
        <v>63748.32</v>
      </c>
      <c r="D145" s="396"/>
      <c r="E145" s="396"/>
      <c r="F145" s="392"/>
      <c r="G145" s="391"/>
      <c r="H145" s="393"/>
      <c r="I145" s="325"/>
      <c r="J145" s="323"/>
      <c r="K145" s="323"/>
      <c r="M145" s="258"/>
    </row>
    <row r="146" spans="1:13" s="236" customFormat="1" ht="17.25" hidden="1" x14ac:dyDescent="0.2">
      <c r="B146" s="258"/>
      <c r="C146" s="243"/>
      <c r="D146" s="258"/>
      <c r="E146" s="258"/>
      <c r="F146" s="270"/>
      <c r="I146" s="237"/>
      <c r="M146" s="258"/>
    </row>
    <row r="147" spans="1:13" hidden="1" x14ac:dyDescent="0.2"/>
    <row r="148" spans="1:13" hidden="1" x14ac:dyDescent="0.2"/>
    <row r="149" spans="1:13" hidden="1" x14ac:dyDescent="0.2"/>
    <row r="150" spans="1:13" x14ac:dyDescent="0.2">
      <c r="E150" s="221"/>
    </row>
  </sheetData>
  <mergeCells count="54">
    <mergeCell ref="A46:A47"/>
    <mergeCell ref="B46:B47"/>
    <mergeCell ref="E46:E47"/>
    <mergeCell ref="A1:I1"/>
    <mergeCell ref="A2:A3"/>
    <mergeCell ref="B2:C2"/>
    <mergeCell ref="D2:E2"/>
    <mergeCell ref="F2:G2"/>
    <mergeCell ref="H2:I2"/>
    <mergeCell ref="A7:L7"/>
    <mergeCell ref="M7:O7"/>
    <mergeCell ref="A13:L13"/>
    <mergeCell ref="M13:O13"/>
    <mergeCell ref="A42:O42"/>
    <mergeCell ref="A103:A106"/>
    <mergeCell ref="B103:B106"/>
    <mergeCell ref="A53:A54"/>
    <mergeCell ref="B53:B54"/>
    <mergeCell ref="C53:C54"/>
    <mergeCell ref="A62:A63"/>
    <mergeCell ref="B62:B63"/>
    <mergeCell ref="C62:C63"/>
    <mergeCell ref="D71:E71"/>
    <mergeCell ref="A88:A89"/>
    <mergeCell ref="B88:B89"/>
    <mergeCell ref="C88:C89"/>
    <mergeCell ref="D88:D89"/>
    <mergeCell ref="K103:K106"/>
    <mergeCell ref="L103:L106"/>
    <mergeCell ref="C104:C106"/>
    <mergeCell ref="D104:D106"/>
    <mergeCell ref="F104:F106"/>
    <mergeCell ref="G104:G106"/>
    <mergeCell ref="H104:H106"/>
    <mergeCell ref="J104:J106"/>
    <mergeCell ref="A112:A113"/>
    <mergeCell ref="B112:B113"/>
    <mergeCell ref="E112:F112"/>
    <mergeCell ref="L112:L113"/>
    <mergeCell ref="A125:A128"/>
    <mergeCell ref="B125:B128"/>
    <mergeCell ref="C125:C128"/>
    <mergeCell ref="D126:D128"/>
    <mergeCell ref="E126:E128"/>
    <mergeCell ref="G126:G128"/>
    <mergeCell ref="H126:H128"/>
    <mergeCell ref="I126:I128"/>
    <mergeCell ref="K126:K128"/>
    <mergeCell ref="G134:G135"/>
    <mergeCell ref="A134:A135"/>
    <mergeCell ref="B134:B135"/>
    <mergeCell ref="D134:D135"/>
    <mergeCell ref="E134:E135"/>
    <mergeCell ref="F134:F135"/>
  </mergeCells>
  <pageMargins left="0.23622047244094491" right="0.23622047244094491" top="0.74803149606299213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18</vt:i4>
      </vt:variant>
    </vt:vector>
  </HeadingPairs>
  <TitlesOfParts>
    <vt:vector size="34" baseType="lpstr">
      <vt:lpstr>กราฟ 24 10 66</vt:lpstr>
      <vt:lpstr>เป้าหมายปี 29.09.66</vt:lpstr>
      <vt:lpstr>เป้าหมายปี 24.10.66</vt:lpstr>
      <vt:lpstr>เป้าหมายปี 31.10.66</vt:lpstr>
      <vt:lpstr>เป้าหมายปี 20.11.66</vt:lpstr>
      <vt:lpstr>เป้าหมายปี 30.11.66</vt:lpstr>
      <vt:lpstr>เป้าหมายปี 7 12 66</vt:lpstr>
      <vt:lpstr>เป้าหมายปี 13 12 66</vt:lpstr>
      <vt:lpstr>เป้าหมายปี 19 12 66</vt:lpstr>
      <vt:lpstr>เป้าหมายปี 31 12 66</vt:lpstr>
      <vt:lpstr>กราฟ 31 12 66 </vt:lpstr>
      <vt:lpstr>กราฟ 19 12 66 </vt:lpstr>
      <vt:lpstr>กราฟ 7 12 66</vt:lpstr>
      <vt:lpstr>กราฟ 31 10 66</vt:lpstr>
      <vt:lpstr>กราฟ 30 11 66 </vt:lpstr>
      <vt:lpstr>Sheet1</vt:lpstr>
      <vt:lpstr>'เป้าหมายปี 13 12 66'!Print_Area</vt:lpstr>
      <vt:lpstr>'เป้าหมายปี 19 12 66'!Print_Area</vt:lpstr>
      <vt:lpstr>'เป้าหมายปี 20.11.66'!Print_Area</vt:lpstr>
      <vt:lpstr>'เป้าหมายปี 24.10.66'!Print_Area</vt:lpstr>
      <vt:lpstr>'เป้าหมายปี 29.09.66'!Print_Area</vt:lpstr>
      <vt:lpstr>'เป้าหมายปี 30.11.66'!Print_Area</vt:lpstr>
      <vt:lpstr>'เป้าหมายปี 31 12 66'!Print_Area</vt:lpstr>
      <vt:lpstr>'เป้าหมายปี 31.10.66'!Print_Area</vt:lpstr>
      <vt:lpstr>'เป้าหมายปี 7 12 66'!Print_Area</vt:lpstr>
      <vt:lpstr>'เป้าหมายปี 13 12 66'!Print_Titles</vt:lpstr>
      <vt:lpstr>'เป้าหมายปี 19 12 66'!Print_Titles</vt:lpstr>
      <vt:lpstr>'เป้าหมายปี 20.11.66'!Print_Titles</vt:lpstr>
      <vt:lpstr>'เป้าหมายปี 24.10.66'!Print_Titles</vt:lpstr>
      <vt:lpstr>'เป้าหมายปี 29.09.66'!Print_Titles</vt:lpstr>
      <vt:lpstr>'เป้าหมายปี 30.11.66'!Print_Titles</vt:lpstr>
      <vt:lpstr>'เป้าหมายปี 31 12 66'!Print_Titles</vt:lpstr>
      <vt:lpstr>'เป้าหมายปี 31.10.66'!Print_Titles</vt:lpstr>
      <vt:lpstr>'เป้าหมายปี 7 12 66'!Print_Titles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สุภาพร เลิศสุวรรณ์</dc:creator>
  <cp:lastModifiedBy>พิตะวัน วรภัทรกิจ</cp:lastModifiedBy>
  <cp:lastPrinted>2024-01-04T03:32:42Z</cp:lastPrinted>
  <dcterms:created xsi:type="dcterms:W3CDTF">2023-10-24T04:27:14Z</dcterms:created>
  <dcterms:modified xsi:type="dcterms:W3CDTF">2024-01-04T03:37:58Z</dcterms:modified>
</cp:coreProperties>
</file>