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halee.thi\Desktop\ผลใช้จ่าย โต้ง\"/>
    </mc:Choice>
  </mc:AlternateContent>
  <bookViews>
    <workbookView xWindow="0" yWindow="0" windowWidth="19200" windowHeight="11640"/>
  </bookViews>
  <sheets>
    <sheet name="เป้าหมายปี 66_31ธค65" sheetId="1" r:id="rId1"/>
  </sheets>
  <definedNames>
    <definedName name="_xlnm.Print_Area" localSheetId="0">'เป้าหมายปี 66_31ธค65'!$A$1:$O$39</definedName>
    <definedName name="_xlnm.Print_Titles" localSheetId="0">'เป้าหมายปี 66_31ธค65'!$9:$10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M37" i="1" s="1"/>
  <c r="F37" i="1"/>
  <c r="H37" i="1" s="1"/>
  <c r="I36" i="1"/>
  <c r="M36" i="1" s="1"/>
  <c r="F36" i="1"/>
  <c r="H36" i="1" s="1"/>
  <c r="E35" i="1"/>
  <c r="D35" i="1"/>
  <c r="B35" i="1"/>
  <c r="I34" i="1"/>
  <c r="I33" i="1"/>
  <c r="J33" i="1" s="1"/>
  <c r="L33" i="1" s="1"/>
  <c r="F33" i="1"/>
  <c r="H33" i="1" s="1"/>
  <c r="I32" i="1"/>
  <c r="M32" i="1" s="1"/>
  <c r="F32" i="1"/>
  <c r="H32" i="1" s="1"/>
  <c r="E31" i="1"/>
  <c r="D31" i="1"/>
  <c r="I31" i="1" s="1"/>
  <c r="B31" i="1"/>
  <c r="N27" i="1"/>
  <c r="I27" i="1"/>
  <c r="J27" i="1" s="1"/>
  <c r="F27" i="1"/>
  <c r="I24" i="1"/>
  <c r="M24" i="1" s="1"/>
  <c r="F24" i="1"/>
  <c r="I23" i="1"/>
  <c r="M23" i="1" s="1"/>
  <c r="F23" i="1"/>
  <c r="I22" i="1"/>
  <c r="E22" i="1"/>
  <c r="D22" i="1"/>
  <c r="C22" i="1"/>
  <c r="B22" i="1"/>
  <c r="I21" i="1"/>
  <c r="M21" i="1" s="1"/>
  <c r="F21" i="1"/>
  <c r="M20" i="1"/>
  <c r="I20" i="1"/>
  <c r="F20" i="1"/>
  <c r="I19" i="1"/>
  <c r="M19" i="1" s="1"/>
  <c r="F19" i="1"/>
  <c r="I18" i="1"/>
  <c r="I17" i="1" s="1"/>
  <c r="J17" i="1" s="1"/>
  <c r="F18" i="1"/>
  <c r="E17" i="1"/>
  <c r="D17" i="1"/>
  <c r="B17" i="1"/>
  <c r="C16" i="1"/>
  <c r="I14" i="1"/>
  <c r="M14" i="1" s="1"/>
  <c r="F14" i="1"/>
  <c r="H14" i="1" s="1"/>
  <c r="I13" i="1"/>
  <c r="M13" i="1" s="1"/>
  <c r="F13" i="1"/>
  <c r="H13" i="1" s="1"/>
  <c r="E12" i="1"/>
  <c r="D12" i="1"/>
  <c r="B12" i="1"/>
  <c r="E6" i="1"/>
  <c r="G6" i="1" s="1"/>
  <c r="I6" i="1" s="1"/>
  <c r="D6" i="1"/>
  <c r="F6" i="1" s="1"/>
  <c r="H6" i="1" s="1"/>
  <c r="E5" i="1"/>
  <c r="G5" i="1" s="1"/>
  <c r="I5" i="1" s="1"/>
  <c r="D5" i="1"/>
  <c r="F5" i="1" s="1"/>
  <c r="H5" i="1" s="1"/>
  <c r="E4" i="1"/>
  <c r="G4" i="1" s="1"/>
  <c r="I4" i="1" s="1"/>
  <c r="D4" i="1"/>
  <c r="M18" i="1" l="1"/>
  <c r="M17" i="1" s="1"/>
  <c r="M16" i="1" s="1"/>
  <c r="J21" i="1"/>
  <c r="J31" i="1"/>
  <c r="J19" i="1"/>
  <c r="M22" i="1"/>
  <c r="B16" i="1"/>
  <c r="J14" i="1"/>
  <c r="L14" i="1" s="1"/>
  <c r="M33" i="1"/>
  <c r="J32" i="1"/>
  <c r="L32" i="1" s="1"/>
  <c r="D16" i="1"/>
  <c r="J23" i="1"/>
  <c r="J18" i="1"/>
  <c r="J20" i="1"/>
  <c r="M31" i="1"/>
  <c r="J22" i="1"/>
  <c r="J24" i="1"/>
  <c r="F31" i="1"/>
  <c r="H31" i="1" s="1"/>
  <c r="L31" i="1"/>
  <c r="I35" i="1"/>
  <c r="J35" i="1" s="1"/>
  <c r="F12" i="1"/>
  <c r="H12" i="1" s="1"/>
  <c r="E16" i="1"/>
  <c r="F17" i="1"/>
  <c r="F22" i="1"/>
  <c r="I12" i="1"/>
  <c r="J12" i="1" s="1"/>
  <c r="L12" i="1" s="1"/>
  <c r="F35" i="1"/>
  <c r="F4" i="1"/>
  <c r="H4" i="1" s="1"/>
  <c r="J13" i="1"/>
  <c r="L13" i="1" s="1"/>
  <c r="J36" i="1"/>
  <c r="J37" i="1"/>
  <c r="L37" i="1" l="1"/>
  <c r="H35" i="1"/>
  <c r="L35" i="1"/>
  <c r="L36" i="1"/>
  <c r="F16" i="1"/>
  <c r="I16" i="1"/>
  <c r="M12" i="1"/>
  <c r="M35" i="1"/>
  <c r="J16" i="1" l="1"/>
</calcChain>
</file>

<file path=xl/sharedStrings.xml><?xml version="1.0" encoding="utf-8"?>
<sst xmlns="http://schemas.openxmlformats.org/spreadsheetml/2006/main" count="71" uniqueCount="46">
  <si>
    <t>เป้าหมายการเบิกจ่ายและการใช้จ่ายงบประมาณ พ.ศ. 2566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</si>
  <si>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</si>
  <si>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</si>
  <si>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</si>
  <si>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</si>
  <si>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</si>
  <si>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เบิกจ่าย</t>
  </si>
  <si>
    <t>ใช้จ่าย</t>
  </si>
  <si>
    <t>ภาพรวม</t>
  </si>
  <si>
    <t>ประจำ</t>
  </si>
  <si>
    <t>ลงทุน</t>
  </si>
  <si>
    <t>ผลการใช้จ่ายงบประมาณรายจ่ายจังหวัดเชียงใหม่ ประจำปีงบประมาณ พ.ศ. 2566</t>
  </si>
  <si>
    <t>ล้านบาท</t>
  </si>
  <si>
    <t>งบประมาณ</t>
  </si>
  <si>
    <t>สำรองเงินมีหนี้</t>
  </si>
  <si>
    <t>PO</t>
  </si>
  <si>
    <t>ร้อยละ
เบิกจ่าย</t>
  </si>
  <si>
    <t>เป้าหมาย
Q1</t>
  </si>
  <si>
    <t>*/-
เป้าหมาย</t>
  </si>
  <si>
    <t>การใช้จ่าย (PO+เบิกจ่าย)</t>
  </si>
  <si>
    <t>ร้อยละ
การใช้จ่าย</t>
  </si>
  <si>
    <t>เป้าหมาย Q1</t>
  </si>
  <si>
    <t>*/- เป้าหมาย</t>
  </si>
  <si>
    <t>คงเหลือ
หลังหักใช้จ่าย</t>
  </si>
  <si>
    <t>ลำดับเบิกจ่าย</t>
  </si>
  <si>
    <t>ลำดับ
ใช้จ่าย</t>
  </si>
  <si>
    <t>งบประมาณรายจ่ายประจำปี พ.ศ.2566</t>
  </si>
  <si>
    <t>การใช้จ่าย</t>
  </si>
  <si>
    <t>ค่าใช้จ่ายบรรเทาผลกระทบจากการแพร่ระบาดของ COVID-19 จังหวัดเชียงใหม่</t>
  </si>
  <si>
    <t>เงินกู้</t>
  </si>
  <si>
    <t>ปี 2563</t>
  </si>
  <si>
    <t>ปี 2564</t>
  </si>
  <si>
    <t>ปี 2565</t>
  </si>
  <si>
    <t>ปี 2566</t>
  </si>
  <si>
    <t>งบกลาง</t>
  </si>
  <si>
    <t>งบประมาณเหลื่อมปี</t>
  </si>
  <si>
    <t>สำรองเงิน
แบบมีหนี้
เหลื่อมปี</t>
  </si>
  <si>
    <t>ใบสั่งซื้อ
เหลื่อมปี</t>
  </si>
  <si>
    <t>คงเหลือ สรก. อยู่ระหว่างดำเนินการ</t>
  </si>
  <si>
    <t>คงเหลือรวม</t>
  </si>
  <si>
    <t>ปี 65</t>
  </si>
  <si>
    <t>งบกรมจังหวัด</t>
  </si>
  <si>
    <t>งบกลุ่มจังหวัดภาคเหนือตอนบน 1</t>
  </si>
  <si>
    <t>งบพัฒนาจังหวัด</t>
  </si>
  <si>
    <t>ที่มา : ระบบการบริหารการเงินการคลังภาครัฐแบบอิเล็กทรอนิกส์ใหม่  (New GFMIS Thai)</t>
  </si>
  <si>
    <t>ข้อมูล ณ 31 ธันวาคม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</si>
</sst>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,,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ajor"/>
    </font>
    <font>
      <b/>
      <sz val="10"/>
      <name val="Tahoma"/>
      <family val="2"/>
      <scheme val="major"/>
    </font>
    <font>
      <b/>
      <sz val="11"/>
      <name val="Tahoma"/>
      <family val="2"/>
      <scheme val="major"/>
    </font>
    <font>
      <sz val="11"/>
      <name val="Tahoma"/>
      <family val="2"/>
      <scheme val="major"/>
    </font>
    <font>
      <b/>
      <sz val="11"/>
      <color rgb="FF00B050"/>
      <name val="Tahoma"/>
      <family val="2"/>
      <scheme val="major"/>
    </font>
    <font>
      <sz val="11"/>
      <color rgb="FF00B050"/>
      <name val="Tahoma"/>
      <family val="2"/>
      <scheme val="major"/>
    </font>
    <font>
      <sz val="11"/>
      <color indexed="8"/>
      <name val="Tahoma"/>
      <family val="2"/>
      <scheme val="minor"/>
    </font>
    <font>
      <b/>
      <sz val="11"/>
      <color rgb="FFC00000"/>
      <name val="Tahoma"/>
      <family val="2"/>
      <scheme val="major"/>
    </font>
    <font>
      <sz val="11"/>
      <color rgb="FFC00000"/>
      <name val="Tahoma"/>
      <family val="2"/>
      <scheme val="major"/>
    </font>
    <font>
      <sz val="11"/>
      <color rgb="FF0070C0"/>
      <name val="Tahoma"/>
      <family val="2"/>
      <scheme val="major"/>
    </font>
    <font>
      <sz val="8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 style="thick">
        <color indexed="64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3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7" fontId="2" fillId="0" borderId="0" xfId="0" applyNumberFormat="1" applyFont="1" applyFill="1" applyAlignment="1">
      <alignment horizontal="right"/>
    </xf>
    <xf numFmtId="2" fontId="2" fillId="0" borderId="2" xfId="1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 vertical="center"/>
    </xf>
    <xf numFmtId="187" fontId="3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187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87" fontId="2" fillId="0" borderId="0" xfId="0" applyNumberFormat="1" applyFont="1" applyFill="1" applyAlignment="1">
      <alignment horizontal="center"/>
    </xf>
    <xf numFmtId="0" fontId="2" fillId="0" borderId="7" xfId="0" applyFont="1" applyFill="1" applyBorder="1"/>
    <xf numFmtId="2" fontId="3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Fill="1" applyBorder="1"/>
    <xf numFmtId="2" fontId="3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/>
    <xf numFmtId="2" fontId="3" fillId="2" borderId="9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9" xfId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187" fontId="4" fillId="0" borderId="0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/>
    <xf numFmtId="43" fontId="5" fillId="0" borderId="0" xfId="1" applyFont="1" applyFill="1" applyAlignment="1">
      <alignment horizontal="left"/>
    </xf>
    <xf numFmtId="187" fontId="5" fillId="0" borderId="0" xfId="1" applyNumberFormat="1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187" fontId="3" fillId="0" borderId="10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187" fontId="3" fillId="0" borderId="11" xfId="1" applyNumberFormat="1" applyFont="1" applyFill="1" applyBorder="1" applyAlignment="1">
      <alignment horizontal="center" vertical="center" wrapText="1"/>
    </xf>
    <xf numFmtId="187" fontId="3" fillId="0" borderId="4" xfId="1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87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2" xfId="0" applyFont="1" applyFill="1" applyBorder="1"/>
    <xf numFmtId="187" fontId="5" fillId="2" borderId="13" xfId="0" applyNumberFormat="1" applyFont="1" applyFill="1" applyBorder="1"/>
    <xf numFmtId="0" fontId="5" fillId="2" borderId="14" xfId="0" applyFont="1" applyFill="1" applyBorder="1"/>
    <xf numFmtId="187" fontId="5" fillId="2" borderId="15" xfId="0" applyNumberFormat="1" applyFont="1" applyFill="1" applyBorder="1"/>
    <xf numFmtId="187" fontId="5" fillId="2" borderId="14" xfId="0" applyNumberFormat="1" applyFont="1" applyFill="1" applyBorder="1"/>
    <xf numFmtId="0" fontId="5" fillId="2" borderId="15" xfId="0" applyFont="1" applyFill="1" applyBorder="1"/>
    <xf numFmtId="0" fontId="4" fillId="0" borderId="16" xfId="0" applyFont="1" applyFill="1" applyBorder="1" applyAlignment="1">
      <alignment horizontal="left" vertical="center" indent="1"/>
    </xf>
    <xf numFmtId="187" fontId="4" fillId="0" borderId="17" xfId="1" applyNumberFormat="1" applyFont="1" applyFill="1" applyBorder="1" applyAlignment="1">
      <alignment vertical="center" readingOrder="1"/>
    </xf>
    <xf numFmtId="187" fontId="4" fillId="0" borderId="18" xfId="1" applyNumberFormat="1" applyFont="1" applyFill="1" applyBorder="1" applyAlignment="1">
      <alignment vertical="center" readingOrder="1"/>
    </xf>
    <xf numFmtId="187" fontId="4" fillId="0" borderId="16" xfId="1" applyNumberFormat="1" applyFont="1" applyFill="1" applyBorder="1" applyAlignment="1">
      <alignment vertical="center" readingOrder="1"/>
    </xf>
    <xf numFmtId="187" fontId="4" fillId="0" borderId="19" xfId="1" applyNumberFormat="1" applyFont="1" applyFill="1" applyBorder="1" applyAlignment="1">
      <alignment horizontal="right" vertical="center" readingOrder="1"/>
    </xf>
    <xf numFmtId="43" fontId="4" fillId="0" borderId="18" xfId="1" applyFont="1" applyFill="1" applyBorder="1" applyAlignment="1">
      <alignment horizontal="center" vertical="center"/>
    </xf>
    <xf numFmtId="2" fontId="4" fillId="0" borderId="18" xfId="1" applyNumberFormat="1" applyFont="1" applyFill="1" applyBorder="1" applyAlignment="1">
      <alignment horizontal="center" vertical="center"/>
    </xf>
    <xf numFmtId="2" fontId="6" fillId="0" borderId="20" xfId="1" applyNumberFormat="1" applyFont="1" applyFill="1" applyBorder="1" applyAlignment="1">
      <alignment horizontal="center" vertical="center"/>
    </xf>
    <xf numFmtId="187" fontId="4" fillId="0" borderId="21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187" fontId="4" fillId="0" borderId="19" xfId="1" applyNumberFormat="1" applyFont="1" applyFill="1" applyBorder="1" applyAlignment="1">
      <alignment horizontal="right" vertical="center"/>
    </xf>
    <xf numFmtId="1" fontId="4" fillId="0" borderId="18" xfId="0" applyNumberFormat="1" applyFont="1" applyFill="1" applyBorder="1" applyAlignment="1">
      <alignment horizontal="center"/>
    </xf>
    <xf numFmtId="43" fontId="4" fillId="0" borderId="0" xfId="0" applyNumberFormat="1" applyFont="1" applyFill="1"/>
    <xf numFmtId="0" fontId="4" fillId="0" borderId="0" xfId="0" applyFont="1" applyFill="1"/>
    <xf numFmtId="0" fontId="5" fillId="0" borderId="16" xfId="0" applyFont="1" applyFill="1" applyBorder="1" applyAlignment="1">
      <alignment horizontal="left" vertical="center" indent="1"/>
    </xf>
    <xf numFmtId="187" fontId="5" fillId="0" borderId="22" xfId="1" applyNumberFormat="1" applyFont="1" applyBorder="1"/>
    <xf numFmtId="187" fontId="5" fillId="3" borderId="18" xfId="0" applyNumberFormat="1" applyFont="1" applyFill="1" applyBorder="1" applyAlignment="1">
      <alignment horizontal="right" vertical="center"/>
    </xf>
    <xf numFmtId="187" fontId="5" fillId="0" borderId="23" xfId="1" applyNumberFormat="1" applyFont="1" applyBorder="1"/>
    <xf numFmtId="187" fontId="5" fillId="0" borderId="24" xfId="1" applyNumberFormat="1" applyFont="1" applyBorder="1"/>
    <xf numFmtId="43" fontId="5" fillId="0" borderId="18" xfId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2" fontId="7" fillId="0" borderId="20" xfId="1" applyNumberFormat="1" applyFont="1" applyFill="1" applyBorder="1" applyAlignment="1">
      <alignment horizontal="center" vertical="center"/>
    </xf>
    <xf numFmtId="187" fontId="5" fillId="0" borderId="21" xfId="1" applyNumberFormat="1" applyFont="1" applyFill="1" applyBorder="1" applyAlignment="1">
      <alignment horizontal="right"/>
    </xf>
    <xf numFmtId="2" fontId="5" fillId="0" borderId="18" xfId="1" applyNumberFormat="1" applyFont="1" applyFill="1" applyBorder="1" applyAlignment="1">
      <alignment horizontal="center"/>
    </xf>
    <xf numFmtId="2" fontId="7" fillId="0" borderId="16" xfId="1" applyNumberFormat="1" applyFont="1" applyFill="1" applyBorder="1" applyAlignment="1">
      <alignment horizontal="center"/>
    </xf>
    <xf numFmtId="187" fontId="5" fillId="0" borderId="19" xfId="1" applyNumberFormat="1" applyFont="1" applyFill="1" applyBorder="1" applyAlignment="1">
      <alignment horizontal="right" vertical="center"/>
    </xf>
    <xf numFmtId="1" fontId="5" fillId="0" borderId="18" xfId="0" applyNumberFormat="1" applyFont="1" applyFill="1" applyBorder="1" applyAlignment="1">
      <alignment horizontal="center"/>
    </xf>
    <xf numFmtId="0" fontId="4" fillId="4" borderId="20" xfId="0" applyFont="1" applyFill="1" applyBorder="1"/>
    <xf numFmtId="187" fontId="5" fillId="4" borderId="17" xfId="0" applyNumberFormat="1" applyFont="1" applyFill="1" applyBorder="1"/>
    <xf numFmtId="0" fontId="5" fillId="4" borderId="17" xfId="0" applyFont="1" applyFill="1" applyBorder="1"/>
    <xf numFmtId="2" fontId="5" fillId="4" borderId="17" xfId="0" applyNumberFormat="1" applyFont="1" applyFill="1" applyBorder="1"/>
    <xf numFmtId="187" fontId="4" fillId="4" borderId="17" xfId="1" applyNumberFormat="1" applyFont="1" applyFill="1" applyBorder="1" applyAlignment="1">
      <alignment horizontal="right"/>
    </xf>
    <xf numFmtId="0" fontId="5" fillId="4" borderId="19" xfId="0" applyFont="1" applyFill="1" applyBorder="1"/>
    <xf numFmtId="0" fontId="4" fillId="0" borderId="0" xfId="0" applyFont="1" applyFill="1" applyAlignment="1"/>
    <xf numFmtId="0" fontId="4" fillId="0" borderId="20" xfId="0" applyFont="1" applyFill="1" applyBorder="1" applyAlignment="1">
      <alignment horizontal="left" indent="1"/>
    </xf>
    <xf numFmtId="187" fontId="4" fillId="0" borderId="18" xfId="1" applyNumberFormat="1" applyFont="1" applyFill="1" applyBorder="1" applyAlignment="1">
      <alignment horizontal="right"/>
    </xf>
    <xf numFmtId="187" fontId="4" fillId="0" borderId="16" xfId="1" applyNumberFormat="1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right"/>
    </xf>
    <xf numFmtId="4" fontId="4" fillId="0" borderId="18" xfId="1" applyNumberFormat="1" applyFont="1" applyFill="1" applyBorder="1" applyAlignment="1">
      <alignment horizontal="center"/>
    </xf>
    <xf numFmtId="4" fontId="4" fillId="0" borderId="20" xfId="1" applyNumberFormat="1" applyFont="1" applyFill="1" applyBorder="1" applyAlignment="1">
      <alignment horizontal="center"/>
    </xf>
    <xf numFmtId="2" fontId="4" fillId="0" borderId="16" xfId="1" applyNumberFormat="1" applyFont="1" applyFill="1" applyBorder="1" applyAlignment="1">
      <alignment horizontal="center"/>
    </xf>
    <xf numFmtId="43" fontId="5" fillId="0" borderId="18" xfId="0" applyNumberFormat="1" applyFont="1" applyFill="1" applyBorder="1"/>
    <xf numFmtId="0" fontId="5" fillId="0" borderId="0" xfId="0" applyFont="1" applyFill="1" applyAlignment="1"/>
    <xf numFmtId="0" fontId="4" fillId="0" borderId="20" xfId="0" applyFont="1" applyFill="1" applyBorder="1" applyAlignment="1">
      <alignment horizontal="left" vertical="center" indent="2"/>
    </xf>
    <xf numFmtId="2" fontId="4" fillId="0" borderId="19" xfId="1" applyNumberFormat="1" applyFont="1" applyFill="1" applyBorder="1" applyAlignment="1">
      <alignment horizontal="center"/>
    </xf>
    <xf numFmtId="4" fontId="4" fillId="0" borderId="16" xfId="1" applyNumberFormat="1" applyFont="1" applyFill="1" applyBorder="1" applyAlignment="1">
      <alignment horizontal="center"/>
    </xf>
    <xf numFmtId="0" fontId="4" fillId="0" borderId="18" xfId="0" applyFont="1" applyFill="1" applyBorder="1"/>
    <xf numFmtId="0" fontId="5" fillId="0" borderId="20" xfId="0" applyFont="1" applyFill="1" applyBorder="1" applyAlignment="1">
      <alignment horizontal="left" vertical="center" indent="3"/>
    </xf>
    <xf numFmtId="187" fontId="5" fillId="0" borderId="18" xfId="1" applyNumberFormat="1" applyFont="1" applyFill="1" applyBorder="1" applyAlignment="1">
      <alignment horizontal="right"/>
    </xf>
    <xf numFmtId="187" fontId="5" fillId="0" borderId="16" xfId="1" applyNumberFormat="1" applyFont="1" applyFill="1" applyBorder="1" applyAlignment="1">
      <alignment horizontal="right"/>
    </xf>
    <xf numFmtId="187" fontId="5" fillId="0" borderId="19" xfId="1" applyNumberFormat="1" applyFont="1" applyFill="1" applyBorder="1" applyAlignment="1">
      <alignment horizontal="right"/>
    </xf>
    <xf numFmtId="4" fontId="5" fillId="0" borderId="18" xfId="1" applyNumberFormat="1" applyFont="1" applyFill="1" applyBorder="1" applyAlignment="1">
      <alignment horizontal="center"/>
    </xf>
    <xf numFmtId="4" fontId="5" fillId="0" borderId="20" xfId="1" applyNumberFormat="1" applyFont="1" applyFill="1" applyBorder="1" applyAlignment="1">
      <alignment horizontal="center"/>
    </xf>
    <xf numFmtId="4" fontId="5" fillId="0" borderId="16" xfId="1" applyNumberFormat="1" applyFont="1" applyFill="1" applyBorder="1" applyAlignment="1">
      <alignment horizontal="center"/>
    </xf>
    <xf numFmtId="0" fontId="5" fillId="0" borderId="18" xfId="0" applyFont="1" applyFill="1" applyBorder="1"/>
    <xf numFmtId="187" fontId="5" fillId="0" borderId="21" xfId="3" applyNumberFormat="1" applyFont="1" applyBorder="1"/>
    <xf numFmtId="187" fontId="5" fillId="0" borderId="16" xfId="3" applyNumberFormat="1" applyFont="1" applyBorder="1"/>
    <xf numFmtId="187" fontId="5" fillId="0" borderId="19" xfId="3" applyNumberFormat="1" applyFont="1" applyBorder="1"/>
    <xf numFmtId="187" fontId="5" fillId="0" borderId="17" xfId="1" applyNumberFormat="1" applyFont="1" applyFill="1" applyBorder="1" applyAlignment="1">
      <alignment horizontal="right"/>
    </xf>
    <xf numFmtId="2" fontId="5" fillId="0" borderId="16" xfId="1" applyNumberFormat="1" applyFont="1" applyFill="1" applyBorder="1" applyAlignment="1">
      <alignment horizontal="center"/>
    </xf>
    <xf numFmtId="0" fontId="4" fillId="5" borderId="20" xfId="0" applyFont="1" applyFill="1" applyBorder="1"/>
    <xf numFmtId="187" fontId="4" fillId="5" borderId="21" xfId="0" applyNumberFormat="1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187" fontId="4" fillId="5" borderId="16" xfId="0" applyNumberFormat="1" applyFont="1" applyFill="1" applyBorder="1" applyAlignment="1">
      <alignment horizontal="left"/>
    </xf>
    <xf numFmtId="187" fontId="4" fillId="5" borderId="17" xfId="0" applyNumberFormat="1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/>
    </xf>
    <xf numFmtId="187" fontId="4" fillId="5" borderId="25" xfId="0" applyNumberFormat="1" applyFont="1" applyFill="1" applyBorder="1" applyAlignment="1">
      <alignment horizontal="right"/>
    </xf>
    <xf numFmtId="0" fontId="4" fillId="5" borderId="26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left"/>
    </xf>
    <xf numFmtId="0" fontId="10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187" fontId="4" fillId="0" borderId="19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187" fontId="4" fillId="0" borderId="16" xfId="1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187" fontId="4" fillId="0" borderId="21" xfId="1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187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187" fontId="5" fillId="0" borderId="28" xfId="0" applyNumberFormat="1" applyFont="1" applyFill="1" applyBorder="1" applyAlignment="1">
      <alignment horizontal="right" vertical="center"/>
    </xf>
    <xf numFmtId="187" fontId="5" fillId="0" borderId="29" xfId="0" applyNumberFormat="1" applyFont="1" applyFill="1" applyBorder="1" applyAlignment="1">
      <alignment horizontal="right" vertical="center"/>
    </xf>
    <xf numFmtId="187" fontId="5" fillId="0" borderId="27" xfId="0" applyNumberFormat="1" applyFont="1" applyFill="1" applyBorder="1" applyAlignment="1">
      <alignment horizontal="right" vertical="center"/>
    </xf>
    <xf numFmtId="187" fontId="5" fillId="0" borderId="28" xfId="1" applyNumberFormat="1" applyFont="1" applyFill="1" applyBorder="1" applyAlignment="1">
      <alignment horizontal="right" vertical="center"/>
    </xf>
    <xf numFmtId="43" fontId="5" fillId="0" borderId="29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horizontal="center" vertical="center"/>
    </xf>
    <xf numFmtId="187" fontId="5" fillId="0" borderId="31" xfId="1" applyNumberFormat="1" applyFont="1" applyFill="1" applyBorder="1" applyAlignment="1">
      <alignment horizontal="right" vertical="center"/>
    </xf>
    <xf numFmtId="2" fontId="5" fillId="0" borderId="29" xfId="1" applyNumberFormat="1" applyFont="1" applyFill="1" applyBorder="1" applyAlignment="1">
      <alignment horizontal="center" vertical="center"/>
    </xf>
    <xf numFmtId="2" fontId="11" fillId="0" borderId="27" xfId="1" applyNumberFormat="1" applyFont="1" applyFill="1" applyBorder="1" applyAlignment="1">
      <alignment horizontal="center" vertical="center"/>
    </xf>
    <xf numFmtId="187" fontId="5" fillId="0" borderId="28" xfId="1" applyNumberFormat="1" applyFont="1" applyFill="1" applyBorder="1" applyAlignment="1">
      <alignment horizontal="right" vertical="center" wrapText="1"/>
    </xf>
    <xf numFmtId="187" fontId="5" fillId="0" borderId="29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87" fontId="5" fillId="0" borderId="32" xfId="0" applyNumberFormat="1" applyFont="1" applyFill="1" applyBorder="1" applyAlignment="1">
      <alignment horizontal="right" vertical="top" wrapText="1" readingOrder="1"/>
    </xf>
    <xf numFmtId="4" fontId="5" fillId="0" borderId="0" xfId="0" applyNumberFormat="1" applyFont="1" applyFill="1" applyBorder="1" applyAlignment="1">
      <alignment horizontal="right" vertical="top" wrapText="1" readingOrder="1"/>
    </xf>
    <xf numFmtId="187" fontId="5" fillId="0" borderId="33" xfId="0" applyNumberFormat="1" applyFont="1" applyFill="1" applyBorder="1" applyAlignment="1">
      <alignment horizontal="right" vertical="top" wrapText="1" readingOrder="1"/>
    </xf>
    <xf numFmtId="187" fontId="5" fillId="0" borderId="0" xfId="0" applyNumberFormat="1" applyFont="1" applyFill="1" applyBorder="1" applyAlignment="1">
      <alignment horizontal="right" vertical="top" wrapText="1" readingOrder="1"/>
    </xf>
    <xf numFmtId="2" fontId="5" fillId="0" borderId="0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 applyAlignment="1">
      <alignment horizontal="center"/>
    </xf>
    <xf numFmtId="187" fontId="10" fillId="0" borderId="0" xfId="1" applyNumberFormat="1" applyFont="1" applyFill="1" applyAlignment="1">
      <alignment horizontal="center"/>
    </xf>
    <xf numFmtId="187" fontId="5" fillId="0" borderId="32" xfId="2" applyNumberFormat="1" applyFont="1" applyFill="1" applyBorder="1" applyAlignment="1">
      <alignment horizontal="center"/>
    </xf>
    <xf numFmtId="10" fontId="5" fillId="0" borderId="0" xfId="2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 vertical="center" wrapText="1"/>
    </xf>
    <xf numFmtId="4" fontId="5" fillId="0" borderId="33" xfId="1" applyNumberFormat="1" applyFont="1" applyFill="1" applyBorder="1" applyAlignment="1">
      <alignment horizontal="right" vertical="center" wrapText="1"/>
    </xf>
    <xf numFmtId="187" fontId="5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0" xfId="1" applyNumberFormat="1" applyFont="1" applyFill="1" applyBorder="1" applyAlignment="1">
      <alignment horizontal="center"/>
    </xf>
    <xf numFmtId="43" fontId="10" fillId="0" borderId="33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187" fontId="5" fillId="0" borderId="10" xfId="0" applyNumberFormat="1" applyFont="1" applyFill="1" applyBorder="1" applyAlignment="1">
      <alignment horizontal="right" vertical="top" wrapText="1" readingOrder="1"/>
    </xf>
    <xf numFmtId="4" fontId="5" fillId="0" borderId="6" xfId="0" applyNumberFormat="1" applyFont="1" applyFill="1" applyBorder="1" applyAlignment="1">
      <alignment horizontal="right" vertical="top" wrapText="1" readingOrder="1"/>
    </xf>
    <xf numFmtId="187" fontId="5" fillId="0" borderId="11" xfId="0" applyNumberFormat="1" applyFont="1" applyFill="1" applyBorder="1" applyAlignment="1">
      <alignment horizontal="right" vertical="top" wrapText="1" readingOrder="1"/>
    </xf>
    <xf numFmtId="187" fontId="5" fillId="0" borderId="4" xfId="0" applyNumberFormat="1" applyFont="1" applyFill="1" applyBorder="1" applyAlignment="1">
      <alignment horizontal="right" vertical="top" wrapText="1" readingOrder="1"/>
    </xf>
    <xf numFmtId="2" fontId="5" fillId="0" borderId="6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 applyAlignment="1">
      <alignment horizontal="center"/>
    </xf>
    <xf numFmtId="187" fontId="10" fillId="0" borderId="3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187" fontId="5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horizontal="right" vertical="top" wrapText="1" readingOrder="1"/>
    </xf>
    <xf numFmtId="43" fontId="5" fillId="0" borderId="6" xfId="1" applyFont="1" applyFill="1" applyBorder="1" applyAlignment="1">
      <alignment horizontal="right" vertical="top" wrapText="1" readingOrder="1"/>
    </xf>
    <xf numFmtId="43" fontId="5" fillId="0" borderId="11" xfId="1" applyFont="1" applyFill="1" applyBorder="1" applyAlignment="1">
      <alignment horizontal="right" vertical="top" wrapText="1" readingOrder="1"/>
    </xf>
    <xf numFmtId="43" fontId="5" fillId="0" borderId="4" xfId="1" applyFont="1" applyFill="1" applyBorder="1" applyAlignment="1">
      <alignment horizontal="right" vertical="top" wrapText="1" readingOrder="1"/>
    </xf>
    <xf numFmtId="2" fontId="10" fillId="0" borderId="3" xfId="1" applyNumberFormat="1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horizontal="right"/>
    </xf>
    <xf numFmtId="2" fontId="5" fillId="0" borderId="6" xfId="1" applyNumberFormat="1" applyFont="1" applyFill="1" applyBorder="1" applyAlignment="1">
      <alignment horizontal="center"/>
    </xf>
    <xf numFmtId="2" fontId="10" fillId="0" borderId="11" xfId="1" applyNumberFormat="1" applyFont="1" applyFill="1" applyBorder="1" applyAlignment="1">
      <alignment horizontal="center"/>
    </xf>
    <xf numFmtId="43" fontId="5" fillId="0" borderId="4" xfId="1" applyFont="1" applyFill="1" applyBorder="1" applyAlignment="1">
      <alignment horizontal="right" vertical="center"/>
    </xf>
    <xf numFmtId="43" fontId="5" fillId="0" borderId="34" xfId="1" applyFont="1" applyBorder="1" applyAlignment="1">
      <alignment horizontal="right" vertical="center" wrapText="1"/>
    </xf>
    <xf numFmtId="43" fontId="5" fillId="0" borderId="35" xfId="1" applyFont="1" applyBorder="1" applyAlignment="1">
      <alignment horizontal="right" vertical="center" wrapText="1"/>
    </xf>
    <xf numFmtId="43" fontId="5" fillId="0" borderId="36" xfId="1" applyFont="1" applyBorder="1" applyAlignment="1">
      <alignment horizontal="right" vertical="center" wrapText="1"/>
    </xf>
    <xf numFmtId="43" fontId="5" fillId="0" borderId="37" xfId="1" applyFont="1" applyBorder="1" applyAlignment="1">
      <alignment horizontal="right" vertical="center" wrapText="1"/>
    </xf>
    <xf numFmtId="43" fontId="5" fillId="0" borderId="4" xfId="1" applyFont="1" applyFill="1" applyBorder="1" applyAlignment="1">
      <alignment horizontal="center"/>
    </xf>
    <xf numFmtId="4" fontId="5" fillId="0" borderId="3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87" fontId="5" fillId="0" borderId="0" xfId="0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87" fontId="5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 applyBorder="1"/>
    <xf numFmtId="43" fontId="5" fillId="0" borderId="0" xfId="1" applyFont="1" applyFill="1" applyBorder="1"/>
    <xf numFmtId="187" fontId="12" fillId="0" borderId="0" xfId="1" applyNumberFormat="1" applyFont="1" applyFill="1" applyBorder="1"/>
    <xf numFmtId="0" fontId="5" fillId="0" borderId="0" xfId="0" applyFont="1" applyFill="1" applyBorder="1"/>
    <xf numFmtId="187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87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87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87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187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187" fontId="2" fillId="0" borderId="0" xfId="0" applyNumberFormat="1" applyFont="1" applyFill="1"/>
  </cellXfs>
  <cellStyles count="4">
    <cellStyle name="เครื่องหมายจุลภาค" xfId="1" builtinId="3"/>
    <cellStyle name="ปกติ" xfId="0" builtinId="0"/>
    <cellStyle name="ปกติ 2" xfId="3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1"/>
  <sheetViews>
    <sheetView tabSelected="1" zoomScale="90" zoomScaleNormal="90" workbookViewId="0">
      <selection activeCell="C39" sqref="C39"/>
    </sheetView>
  </sheetViews>
  <sheetFormatPr defaultRowHeight="12.75" x14ac:dyDescent="0.2"/>
  <cols>
    <col min="1" max="1" width="17.875" style="3" customWidth="1"/>
    <col min="2" max="2" width="11.5" style="4" customWidth="1"/>
    <col min="3" max="3" width="11.5" style="230" customWidth="1"/>
    <col min="4" max="5" width="10.625" style="4" customWidth="1"/>
    <col min="6" max="6" width="10.625" style="231" customWidth="1"/>
    <col min="7" max="7" width="7.875" style="3" customWidth="1"/>
    <col min="8" max="8" width="8.875" style="3" customWidth="1"/>
    <col min="9" max="9" width="12.75" style="232" customWidth="1"/>
    <col min="10" max="10" width="10.375" style="3" bestFit="1" customWidth="1"/>
    <col min="11" max="12" width="7.875" style="3" customWidth="1"/>
    <col min="13" max="13" width="10.5" style="4" customWidth="1"/>
    <col min="14" max="14" width="8.5" style="3" customWidth="1"/>
    <col min="15" max="15" width="6.625" style="3" customWidth="1"/>
    <col min="16" max="16" width="6.125" style="3" customWidth="1"/>
    <col min="17" max="16384" width="9" style="3"/>
  </cols>
  <sheetData>
    <row r="1" spans="1:16" ht="20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6" ht="20.25" customHeight="1" x14ac:dyDescent="0.2">
      <c r="A2" s="5" t="s">
        <v>1</v>
      </c>
      <c r="B2" s="6" t="s">
        <v>2</v>
      </c>
      <c r="C2" s="7"/>
      <c r="D2" s="8" t="s">
        <v>3</v>
      </c>
      <c r="E2" s="9"/>
      <c r="F2" s="8" t="s">
        <v>4</v>
      </c>
      <c r="G2" s="9"/>
      <c r="H2" s="10" t="s">
        <v>5</v>
      </c>
      <c r="I2" s="11"/>
      <c r="J2" s="2"/>
    </row>
    <row r="3" spans="1:16" s="18" customFormat="1" ht="20.25" customHeight="1" x14ac:dyDescent="0.2">
      <c r="A3" s="12"/>
      <c r="B3" s="13" t="s">
        <v>6</v>
      </c>
      <c r="C3" s="14" t="s">
        <v>7</v>
      </c>
      <c r="D3" s="15" t="s">
        <v>6</v>
      </c>
      <c r="E3" s="15" t="s">
        <v>7</v>
      </c>
      <c r="F3" s="16" t="s">
        <v>6</v>
      </c>
      <c r="G3" s="17" t="s">
        <v>7</v>
      </c>
      <c r="H3" s="17" t="s">
        <v>6</v>
      </c>
      <c r="I3" s="15" t="s">
        <v>7</v>
      </c>
      <c r="J3" s="2"/>
      <c r="M3" s="19"/>
    </row>
    <row r="4" spans="1:16" ht="20.25" customHeight="1" x14ac:dyDescent="0.2">
      <c r="A4" s="20" t="s">
        <v>8</v>
      </c>
      <c r="B4" s="21">
        <v>32</v>
      </c>
      <c r="C4" s="21">
        <v>34.08</v>
      </c>
      <c r="D4" s="22">
        <f>20+32</f>
        <v>52</v>
      </c>
      <c r="E4" s="22">
        <f>+C4+22.16</f>
        <v>56.239999999999995</v>
      </c>
      <c r="F4" s="22">
        <f>23+D4</f>
        <v>75</v>
      </c>
      <c r="G4" s="22">
        <f>+E4+25.5</f>
        <v>81.739999999999995</v>
      </c>
      <c r="H4" s="22">
        <f>18+F4</f>
        <v>93</v>
      </c>
      <c r="I4" s="23">
        <f>+G4+18.26</f>
        <v>100</v>
      </c>
      <c r="J4" s="24"/>
    </row>
    <row r="5" spans="1:16" ht="20.25" customHeight="1" x14ac:dyDescent="0.2">
      <c r="A5" s="25" t="s">
        <v>9</v>
      </c>
      <c r="B5" s="26">
        <v>35</v>
      </c>
      <c r="C5" s="26">
        <v>35.33</v>
      </c>
      <c r="D5" s="27">
        <f>20+35</f>
        <v>55</v>
      </c>
      <c r="E5" s="27">
        <f>20.45+C5</f>
        <v>55.78</v>
      </c>
      <c r="F5" s="27">
        <f>25+D5</f>
        <v>80</v>
      </c>
      <c r="G5" s="27">
        <f>25.98+E5</f>
        <v>81.760000000000005</v>
      </c>
      <c r="H5" s="27">
        <f>18+F5</f>
        <v>98</v>
      </c>
      <c r="I5" s="28">
        <f>18.24+G5</f>
        <v>100</v>
      </c>
      <c r="J5" s="24"/>
    </row>
    <row r="6" spans="1:16" ht="20.25" customHeight="1" x14ac:dyDescent="0.2">
      <c r="A6" s="29" t="s">
        <v>10</v>
      </c>
      <c r="B6" s="30">
        <v>19</v>
      </c>
      <c r="C6" s="30">
        <v>28.96</v>
      </c>
      <c r="D6" s="31">
        <f>20+19</f>
        <v>39</v>
      </c>
      <c r="E6" s="31">
        <f>29.19+C6</f>
        <v>58.150000000000006</v>
      </c>
      <c r="F6" s="31">
        <f>+D6+18</f>
        <v>57</v>
      </c>
      <c r="G6" s="31">
        <f>23.5+E6</f>
        <v>81.650000000000006</v>
      </c>
      <c r="H6" s="31">
        <f>18+F6</f>
        <v>75</v>
      </c>
      <c r="I6" s="32">
        <f>18.35+G6</f>
        <v>100</v>
      </c>
      <c r="J6" s="24"/>
    </row>
    <row r="7" spans="1:16" ht="20.25" customHeight="1" x14ac:dyDescent="0.2">
      <c r="A7" s="24"/>
      <c r="B7" s="33"/>
      <c r="C7" s="33"/>
      <c r="D7" s="33"/>
      <c r="E7" s="33"/>
      <c r="F7" s="33"/>
      <c r="G7" s="33"/>
      <c r="H7" s="33"/>
      <c r="I7" s="34"/>
      <c r="J7" s="24"/>
    </row>
    <row r="8" spans="1:16" s="36" customFormat="1" ht="20.25" customHeight="1" x14ac:dyDescent="0.2">
      <c r="A8" s="35" t="s">
        <v>11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6" s="36" customFormat="1" ht="20.25" customHeight="1" x14ac:dyDescent="0.2">
      <c r="A9" s="37"/>
      <c r="B9" s="38"/>
      <c r="C9" s="39"/>
      <c r="D9" s="38"/>
      <c r="E9" s="38"/>
      <c r="F9" s="40"/>
      <c r="I9" s="41"/>
      <c r="L9" s="42"/>
      <c r="M9" s="43" t="s">
        <v>12</v>
      </c>
    </row>
    <row r="10" spans="1:16" s="54" customFormat="1" ht="38.25" x14ac:dyDescent="0.2">
      <c r="A10" s="44" t="s">
        <v>1</v>
      </c>
      <c r="B10" s="45" t="s">
        <v>13</v>
      </c>
      <c r="C10" s="46" t="s">
        <v>14</v>
      </c>
      <c r="D10" s="47" t="s">
        <v>15</v>
      </c>
      <c r="E10" s="48" t="s">
        <v>6</v>
      </c>
      <c r="F10" s="49" t="s">
        <v>16</v>
      </c>
      <c r="G10" s="49" t="s">
        <v>17</v>
      </c>
      <c r="H10" s="50" t="s">
        <v>18</v>
      </c>
      <c r="I10" s="45" t="s">
        <v>19</v>
      </c>
      <c r="J10" s="49" t="s">
        <v>20</v>
      </c>
      <c r="K10" s="49" t="s">
        <v>21</v>
      </c>
      <c r="L10" s="51" t="s">
        <v>22</v>
      </c>
      <c r="M10" s="52" t="s">
        <v>23</v>
      </c>
      <c r="N10" s="53" t="s">
        <v>24</v>
      </c>
      <c r="O10" s="53" t="s">
        <v>25</v>
      </c>
    </row>
    <row r="11" spans="1:16" s="36" customFormat="1" ht="20.25" customHeight="1" x14ac:dyDescent="0.2">
      <c r="A11" s="55" t="s">
        <v>26</v>
      </c>
      <c r="B11" s="56"/>
      <c r="C11" s="57"/>
      <c r="D11" s="58"/>
      <c r="E11" s="59"/>
      <c r="F11" s="57"/>
      <c r="G11" s="57"/>
      <c r="H11" s="57"/>
      <c r="I11" s="56"/>
      <c r="J11" s="57"/>
      <c r="K11" s="57"/>
      <c r="L11" s="60"/>
      <c r="M11" s="59"/>
      <c r="N11" s="57"/>
      <c r="O11" s="57"/>
    </row>
    <row r="12" spans="1:16" s="75" customFormat="1" ht="20.25" customHeight="1" x14ac:dyDescent="0.2">
      <c r="A12" s="61" t="s">
        <v>8</v>
      </c>
      <c r="B12" s="62">
        <f>+B13+B14</f>
        <v>17060853558.700001</v>
      </c>
      <c r="C12" s="63"/>
      <c r="D12" s="64">
        <f t="shared" ref="D12" si="0">+D13+D14</f>
        <v>2277349529.52</v>
      </c>
      <c r="E12" s="65">
        <f>+E13+E14</f>
        <v>8332239928.5300007</v>
      </c>
      <c r="F12" s="66">
        <f>+E12*100/B12</f>
        <v>48.838353250392117</v>
      </c>
      <c r="G12" s="67">
        <v>32</v>
      </c>
      <c r="H12" s="68">
        <f>+F12-G12</f>
        <v>16.838353250392117</v>
      </c>
      <c r="I12" s="69">
        <f>+D12+E12</f>
        <v>10609589458.050001</v>
      </c>
      <c r="J12" s="70">
        <f>+I12*100/B12</f>
        <v>62.186744769518015</v>
      </c>
      <c r="K12" s="70">
        <v>34.08</v>
      </c>
      <c r="L12" s="71">
        <f>+J12-K12</f>
        <v>28.106744769518016</v>
      </c>
      <c r="M12" s="72">
        <f>+B12-I12</f>
        <v>6451264100.6499996</v>
      </c>
      <c r="N12" s="73">
        <v>2</v>
      </c>
      <c r="O12" s="73">
        <v>4</v>
      </c>
      <c r="P12" s="74"/>
    </row>
    <row r="13" spans="1:16" s="36" customFormat="1" ht="20.25" customHeight="1" x14ac:dyDescent="0.2">
      <c r="A13" s="76" t="s">
        <v>9</v>
      </c>
      <c r="B13" s="77">
        <v>8117701343.25</v>
      </c>
      <c r="C13" s="78"/>
      <c r="D13" s="79">
        <v>62745847.280000001</v>
      </c>
      <c r="E13" s="80">
        <v>6156319211.25</v>
      </c>
      <c r="F13" s="81">
        <f>+E13*100/B13</f>
        <v>75.838207775025865</v>
      </c>
      <c r="G13" s="82">
        <v>35</v>
      </c>
      <c r="H13" s="83">
        <f>+F13-G13</f>
        <v>40.838207775025865</v>
      </c>
      <c r="I13" s="84">
        <f t="shared" ref="I13:I14" si="1">+D13+E13</f>
        <v>6219065058.5299997</v>
      </c>
      <c r="J13" s="85">
        <f t="shared" ref="J13:J14" si="2">+I13*100/B13</f>
        <v>76.611158695820379</v>
      </c>
      <c r="K13" s="85">
        <v>35.33</v>
      </c>
      <c r="L13" s="86">
        <f t="shared" ref="L13:L14" si="3">+J13-K13</f>
        <v>41.28115869582038</v>
      </c>
      <c r="M13" s="87">
        <f t="shared" ref="M13:M14" si="4">+B13-I13</f>
        <v>1898636284.7200003</v>
      </c>
      <c r="N13" s="88"/>
      <c r="O13" s="88"/>
    </row>
    <row r="14" spans="1:16" s="36" customFormat="1" ht="20.25" customHeight="1" x14ac:dyDescent="0.2">
      <c r="A14" s="76" t="s">
        <v>10</v>
      </c>
      <c r="B14" s="77">
        <v>8943152215.4500008</v>
      </c>
      <c r="C14" s="78"/>
      <c r="D14" s="79">
        <v>2214603682.2399998</v>
      </c>
      <c r="E14" s="80">
        <v>2175920717.2800002</v>
      </c>
      <c r="F14" s="81">
        <f>+E14*100/B14</f>
        <v>24.330579026944502</v>
      </c>
      <c r="G14" s="82">
        <v>19</v>
      </c>
      <c r="H14" s="83">
        <f t="shared" ref="H14" si="5">+F14-G14</f>
        <v>5.3305790269445019</v>
      </c>
      <c r="I14" s="84">
        <f t="shared" si="1"/>
        <v>4390524399.5200005</v>
      </c>
      <c r="J14" s="85">
        <f t="shared" si="2"/>
        <v>49.093700898157849</v>
      </c>
      <c r="K14" s="85">
        <v>28.96</v>
      </c>
      <c r="L14" s="86">
        <f t="shared" si="3"/>
        <v>20.133700898157848</v>
      </c>
      <c r="M14" s="87">
        <f t="shared" si="4"/>
        <v>4552627815.9300003</v>
      </c>
      <c r="N14" s="88">
        <v>3</v>
      </c>
      <c r="O14" s="88">
        <v>21</v>
      </c>
    </row>
    <row r="15" spans="1:16" s="95" customFormat="1" ht="20.25" customHeight="1" x14ac:dyDescent="0.2">
      <c r="A15" s="89" t="s">
        <v>28</v>
      </c>
      <c r="B15" s="90"/>
      <c r="C15" s="91"/>
      <c r="D15" s="90"/>
      <c r="E15" s="90"/>
      <c r="F15" s="91"/>
      <c r="G15" s="91"/>
      <c r="H15" s="92"/>
      <c r="I15" s="93"/>
      <c r="J15" s="91"/>
      <c r="K15" s="91"/>
      <c r="L15" s="91"/>
      <c r="M15" s="90"/>
      <c r="N15" s="91"/>
      <c r="O15" s="94"/>
    </row>
    <row r="16" spans="1:16" s="104" customFormat="1" ht="20.25" customHeight="1" x14ac:dyDescent="0.2">
      <c r="A16" s="96" t="s">
        <v>8</v>
      </c>
      <c r="B16" s="69">
        <f>+B17+B22</f>
        <v>3339290659.23</v>
      </c>
      <c r="C16" s="97">
        <f>+C17+C22</f>
        <v>65485.83</v>
      </c>
      <c r="D16" s="98">
        <f>+D17+D22</f>
        <v>19055724.869999997</v>
      </c>
      <c r="E16" s="99">
        <f>+E17+E22</f>
        <v>3131314992.73</v>
      </c>
      <c r="F16" s="100">
        <f t="shared" ref="F16:F24" si="6">+E16*100/B16</f>
        <v>93.771860921266537</v>
      </c>
      <c r="G16" s="100"/>
      <c r="H16" s="101"/>
      <c r="I16" s="69">
        <f t="shared" ref="I16:I24" si="7">+C16+D16+E16</f>
        <v>3150436203.4299998</v>
      </c>
      <c r="J16" s="70">
        <f t="shared" ref="J16:J22" si="8">+I16*100/B16</f>
        <v>94.344473869682631</v>
      </c>
      <c r="K16" s="70"/>
      <c r="L16" s="102"/>
      <c r="M16" s="72">
        <f>+M17+M22</f>
        <v>188854455.79999971</v>
      </c>
      <c r="N16" s="103"/>
      <c r="O16" s="103"/>
    </row>
    <row r="17" spans="1:15" s="75" customFormat="1" ht="20.25" customHeight="1" x14ac:dyDescent="0.2">
      <c r="A17" s="105" t="s">
        <v>29</v>
      </c>
      <c r="B17" s="69">
        <f>+SUM(B18:B21)</f>
        <v>2801805737.0500002</v>
      </c>
      <c r="C17" s="97"/>
      <c r="D17" s="98">
        <f t="shared" ref="D17:E17" si="9">+SUM(D18:D21)</f>
        <v>19055724.869999997</v>
      </c>
      <c r="E17" s="99">
        <f t="shared" si="9"/>
        <v>2598893336.7800002</v>
      </c>
      <c r="F17" s="106">
        <f>+E17*100/B17</f>
        <v>92.757799101245155</v>
      </c>
      <c r="G17" s="100"/>
      <c r="H17" s="101"/>
      <c r="I17" s="69">
        <f>+SUM(I18:I21)</f>
        <v>2617949061.6500001</v>
      </c>
      <c r="J17" s="100">
        <f t="shared" si="8"/>
        <v>93.437922088289341</v>
      </c>
      <c r="K17" s="100"/>
      <c r="L17" s="107"/>
      <c r="M17" s="72">
        <f>+SUM(M18:M21)</f>
        <v>183856675.39999974</v>
      </c>
      <c r="N17" s="108"/>
      <c r="O17" s="108"/>
    </row>
    <row r="18" spans="1:15" s="36" customFormat="1" ht="20.25" customHeight="1" x14ac:dyDescent="0.2">
      <c r="A18" s="109" t="s">
        <v>30</v>
      </c>
      <c r="B18" s="84">
        <v>24020888.32</v>
      </c>
      <c r="C18" s="110"/>
      <c r="D18" s="111">
        <v>0</v>
      </c>
      <c r="E18" s="112">
        <v>24020888.32</v>
      </c>
      <c r="F18" s="113">
        <f t="shared" si="6"/>
        <v>100</v>
      </c>
      <c r="G18" s="113"/>
      <c r="H18" s="114"/>
      <c r="I18" s="84">
        <f t="shared" si="7"/>
        <v>24020888.32</v>
      </c>
      <c r="J18" s="113">
        <f t="shared" si="8"/>
        <v>100</v>
      </c>
      <c r="K18" s="113"/>
      <c r="L18" s="115"/>
      <c r="M18" s="87">
        <f>+B18-I18</f>
        <v>0</v>
      </c>
      <c r="N18" s="116"/>
      <c r="O18" s="116"/>
    </row>
    <row r="19" spans="1:15" s="36" customFormat="1" ht="20.25" customHeight="1" x14ac:dyDescent="0.2">
      <c r="A19" s="109" t="s">
        <v>31</v>
      </c>
      <c r="B19" s="84">
        <v>1772418409.27</v>
      </c>
      <c r="C19" s="110">
        <v>0</v>
      </c>
      <c r="D19" s="111">
        <v>1059233.3999999999</v>
      </c>
      <c r="E19" s="112">
        <v>1719430930.48</v>
      </c>
      <c r="F19" s="113">
        <f t="shared" si="6"/>
        <v>97.010441862211096</v>
      </c>
      <c r="G19" s="113"/>
      <c r="H19" s="114"/>
      <c r="I19" s="84">
        <f t="shared" si="7"/>
        <v>1720490163.8800001</v>
      </c>
      <c r="J19" s="113">
        <f t="shared" si="8"/>
        <v>97.070203902283581</v>
      </c>
      <c r="K19" s="113"/>
      <c r="L19" s="115"/>
      <c r="M19" s="87">
        <f>+B19-I19</f>
        <v>51928245.389999866</v>
      </c>
      <c r="N19" s="116"/>
      <c r="O19" s="116"/>
    </row>
    <row r="20" spans="1:15" s="36" customFormat="1" ht="20.25" customHeight="1" x14ac:dyDescent="0.2">
      <c r="A20" s="109" t="s">
        <v>32</v>
      </c>
      <c r="B20" s="117">
        <v>837599625.46000004</v>
      </c>
      <c r="C20" s="110">
        <v>0</v>
      </c>
      <c r="D20" s="118">
        <v>17996491.469999999</v>
      </c>
      <c r="E20" s="117">
        <v>710649054.98000014</v>
      </c>
      <c r="F20" s="113">
        <f t="shared" si="6"/>
        <v>84.843525877858397</v>
      </c>
      <c r="G20" s="113"/>
      <c r="H20" s="114"/>
      <c r="I20" s="84">
        <f t="shared" si="7"/>
        <v>728645546.45000017</v>
      </c>
      <c r="J20" s="113">
        <f t="shared" si="8"/>
        <v>86.992105094344623</v>
      </c>
      <c r="K20" s="113"/>
      <c r="L20" s="115"/>
      <c r="M20" s="87">
        <f>+B20-I20</f>
        <v>108954079.00999987</v>
      </c>
      <c r="N20" s="116"/>
      <c r="O20" s="116"/>
    </row>
    <row r="21" spans="1:15" s="36" customFormat="1" ht="20.25" customHeight="1" x14ac:dyDescent="0.2">
      <c r="A21" s="109" t="s">
        <v>33</v>
      </c>
      <c r="B21" s="117">
        <v>167766814</v>
      </c>
      <c r="C21" s="110">
        <v>0</v>
      </c>
      <c r="D21" s="118">
        <v>0</v>
      </c>
      <c r="E21" s="119">
        <v>144792463</v>
      </c>
      <c r="F21" s="113">
        <f t="shared" si="6"/>
        <v>86.305783335672089</v>
      </c>
      <c r="G21" s="113"/>
      <c r="H21" s="114"/>
      <c r="I21" s="84">
        <f t="shared" si="7"/>
        <v>144792463</v>
      </c>
      <c r="J21" s="113">
        <f t="shared" si="8"/>
        <v>86.305783335672089</v>
      </c>
      <c r="K21" s="113"/>
      <c r="L21" s="115"/>
      <c r="M21" s="87">
        <f>+B21-I21</f>
        <v>22974351</v>
      </c>
      <c r="N21" s="116"/>
      <c r="O21" s="116"/>
    </row>
    <row r="22" spans="1:15" s="75" customFormat="1" ht="20.25" customHeight="1" x14ac:dyDescent="0.2">
      <c r="A22" s="105" t="s">
        <v>34</v>
      </c>
      <c r="B22" s="69">
        <f>+B23+B24</f>
        <v>537484922.17999995</v>
      </c>
      <c r="C22" s="97">
        <f>+C23+C24</f>
        <v>65485.83</v>
      </c>
      <c r="D22" s="98">
        <f>+D23+D24</f>
        <v>0</v>
      </c>
      <c r="E22" s="99">
        <f>+E23+E24</f>
        <v>532421655.94999999</v>
      </c>
      <c r="F22" s="100">
        <f t="shared" si="6"/>
        <v>99.057970554882971</v>
      </c>
      <c r="G22" s="100"/>
      <c r="H22" s="107"/>
      <c r="I22" s="69">
        <f>+I23+I24</f>
        <v>532487141.77999997</v>
      </c>
      <c r="J22" s="70">
        <f t="shared" si="8"/>
        <v>99.070154306891197</v>
      </c>
      <c r="K22" s="70"/>
      <c r="L22" s="102"/>
      <c r="M22" s="72">
        <f>+M23+M24</f>
        <v>4997780.3999999762</v>
      </c>
      <c r="N22" s="108"/>
      <c r="O22" s="108"/>
    </row>
    <row r="23" spans="1:15" s="36" customFormat="1" ht="20.25" customHeight="1" x14ac:dyDescent="0.2">
      <c r="A23" s="109" t="s">
        <v>31</v>
      </c>
      <c r="B23" s="84">
        <v>384191433.42999995</v>
      </c>
      <c r="C23" s="110">
        <v>55485.83</v>
      </c>
      <c r="D23" s="111">
        <v>0</v>
      </c>
      <c r="E23" s="120">
        <v>379138167.19999999</v>
      </c>
      <c r="F23" s="113">
        <f t="shared" si="6"/>
        <v>98.684700961475073</v>
      </c>
      <c r="G23" s="113"/>
      <c r="H23" s="115"/>
      <c r="I23" s="69">
        <f t="shared" si="7"/>
        <v>379193653.02999997</v>
      </c>
      <c r="J23" s="85">
        <f>+I23*100/B23</f>
        <v>98.699143196562048</v>
      </c>
      <c r="K23" s="85"/>
      <c r="L23" s="121"/>
      <c r="M23" s="87">
        <f>+B23-I23</f>
        <v>4997780.3999999762</v>
      </c>
      <c r="N23" s="116"/>
      <c r="O23" s="116"/>
    </row>
    <row r="24" spans="1:15" s="36" customFormat="1" ht="20.25" customHeight="1" x14ac:dyDescent="0.2">
      <c r="A24" s="109" t="s">
        <v>32</v>
      </c>
      <c r="B24" s="84">
        <v>153293488.75</v>
      </c>
      <c r="C24" s="110">
        <v>10000</v>
      </c>
      <c r="D24" s="111">
        <v>0</v>
      </c>
      <c r="E24" s="120">
        <v>153283488.75</v>
      </c>
      <c r="F24" s="113">
        <f t="shared" si="6"/>
        <v>99.993476565716165</v>
      </c>
      <c r="G24" s="113"/>
      <c r="H24" s="115"/>
      <c r="I24" s="69">
        <f t="shared" si="7"/>
        <v>153293488.75</v>
      </c>
      <c r="J24" s="85">
        <f>+I24*100/B24</f>
        <v>100</v>
      </c>
      <c r="K24" s="85"/>
      <c r="L24" s="121"/>
      <c r="M24" s="87">
        <f>+B24-I24</f>
        <v>0</v>
      </c>
      <c r="N24" s="116"/>
      <c r="O24" s="116"/>
    </row>
    <row r="25" spans="1:15" s="132" customFormat="1" ht="20.25" customHeight="1" x14ac:dyDescent="0.2">
      <c r="A25" s="122" t="s">
        <v>35</v>
      </c>
      <c r="B25" s="123"/>
      <c r="C25" s="124"/>
      <c r="D25" s="125"/>
      <c r="E25" s="126"/>
      <c r="F25" s="127"/>
      <c r="G25" s="127"/>
      <c r="H25" s="128"/>
      <c r="I25" s="129"/>
      <c r="J25" s="127"/>
      <c r="K25" s="127"/>
      <c r="L25" s="130"/>
      <c r="M25" s="126"/>
      <c r="N25" s="127"/>
      <c r="O25" s="131"/>
    </row>
    <row r="26" spans="1:15" s="144" customFormat="1" ht="57" x14ac:dyDescent="0.2">
      <c r="A26" s="133" t="s">
        <v>1</v>
      </c>
      <c r="B26" s="134" t="s">
        <v>13</v>
      </c>
      <c r="C26" s="135" t="s">
        <v>36</v>
      </c>
      <c r="D26" s="136" t="s">
        <v>37</v>
      </c>
      <c r="E26" s="134" t="s">
        <v>6</v>
      </c>
      <c r="F26" s="137" t="s">
        <v>16</v>
      </c>
      <c r="G26" s="137"/>
      <c r="H26" s="138"/>
      <c r="I26" s="139" t="s">
        <v>27</v>
      </c>
      <c r="J26" s="137" t="s">
        <v>20</v>
      </c>
      <c r="K26" s="137"/>
      <c r="L26" s="140"/>
      <c r="M26" s="141" t="s">
        <v>38</v>
      </c>
      <c r="N26" s="142" t="s">
        <v>39</v>
      </c>
      <c r="O26" s="143"/>
    </row>
    <row r="27" spans="1:15" s="158" customFormat="1" ht="20.25" customHeight="1" x14ac:dyDescent="0.2">
      <c r="A27" s="145" t="s">
        <v>40</v>
      </c>
      <c r="B27" s="146">
        <v>1564459031.1200001</v>
      </c>
      <c r="C27" s="147">
        <v>217992397.95000002</v>
      </c>
      <c r="D27" s="148">
        <v>736004329.2299999</v>
      </c>
      <c r="E27" s="149">
        <v>607263401.98000002</v>
      </c>
      <c r="F27" s="150">
        <f>+E27*100/B27</f>
        <v>38.816190766290546</v>
      </c>
      <c r="G27" s="150"/>
      <c r="H27" s="151"/>
      <c r="I27" s="152">
        <f>+D27+E27</f>
        <v>1343267731.21</v>
      </c>
      <c r="J27" s="153">
        <f>+I27*100/B27</f>
        <v>85.861483393934023</v>
      </c>
      <c r="K27" s="153"/>
      <c r="L27" s="154"/>
      <c r="M27" s="155">
        <v>3198901.96</v>
      </c>
      <c r="N27" s="156">
        <f>+M27+C27+D27</f>
        <v>957195629.13999987</v>
      </c>
      <c r="O27" s="157"/>
    </row>
    <row r="28" spans="1:15" s="159" customFormat="1" ht="11.25" hidden="1" customHeight="1" x14ac:dyDescent="0.2">
      <c r="B28" s="160"/>
      <c r="C28" s="161"/>
      <c r="D28" s="162"/>
      <c r="E28" s="163"/>
      <c r="F28" s="164"/>
      <c r="G28" s="165"/>
      <c r="H28" s="166"/>
      <c r="I28" s="167"/>
      <c r="J28" s="168"/>
      <c r="K28" s="169"/>
      <c r="L28" s="170"/>
      <c r="M28" s="171"/>
    </row>
    <row r="29" spans="1:15" s="177" customFormat="1" ht="21" hidden="1" customHeight="1" x14ac:dyDescent="0.2">
      <c r="A29" s="172" t="s">
        <v>41</v>
      </c>
      <c r="B29" s="160"/>
      <c r="C29" s="161"/>
      <c r="D29" s="162"/>
      <c r="E29" s="163"/>
      <c r="F29" s="164"/>
      <c r="G29" s="165"/>
      <c r="H29" s="166"/>
      <c r="I29" s="173"/>
      <c r="J29" s="174"/>
      <c r="K29" s="168"/>
      <c r="L29" s="175"/>
      <c r="M29" s="176"/>
    </row>
    <row r="30" spans="1:15" s="177" customFormat="1" ht="21" hidden="1" customHeight="1" x14ac:dyDescent="0.2">
      <c r="A30" s="178" t="s">
        <v>42</v>
      </c>
      <c r="B30" s="179"/>
      <c r="C30" s="180"/>
      <c r="D30" s="181"/>
      <c r="E30" s="182"/>
      <c r="F30" s="183"/>
      <c r="G30" s="184"/>
      <c r="H30" s="185"/>
      <c r="I30" s="186"/>
      <c r="J30" s="187"/>
      <c r="K30" s="188"/>
      <c r="L30" s="189"/>
      <c r="M30" s="190"/>
      <c r="N30" s="191"/>
      <c r="O30" s="191"/>
    </row>
    <row r="31" spans="1:15" s="177" customFormat="1" ht="21" hidden="1" customHeight="1" x14ac:dyDescent="0.2">
      <c r="A31" s="192" t="s">
        <v>8</v>
      </c>
      <c r="B31" s="193">
        <f>+B32+B33</f>
        <v>88.126599999999996</v>
      </c>
      <c r="C31" s="194"/>
      <c r="D31" s="195">
        <f>+D32+D33</f>
        <v>65.132317</v>
      </c>
      <c r="E31" s="196">
        <f>+E32+E33</f>
        <v>17.083368100000001</v>
      </c>
      <c r="F31" s="183">
        <f>+E31*100/B31</f>
        <v>19.385030285974953</v>
      </c>
      <c r="G31" s="183">
        <v>93</v>
      </c>
      <c r="H31" s="197">
        <f>+F31-G31</f>
        <v>-73.614969714025051</v>
      </c>
      <c r="I31" s="198">
        <f>+D31+E31</f>
        <v>82.215685100000002</v>
      </c>
      <c r="J31" s="199">
        <f>+I31*100/B31</f>
        <v>93.292700614797369</v>
      </c>
      <c r="K31" s="199">
        <v>100</v>
      </c>
      <c r="L31" s="200">
        <f>+J31-K31</f>
        <v>-6.7072993852026315</v>
      </c>
      <c r="M31" s="201">
        <f>+B31-I31</f>
        <v>5.9109148999999945</v>
      </c>
      <c r="N31" s="191"/>
      <c r="O31" s="191"/>
    </row>
    <row r="32" spans="1:15" s="177" customFormat="1" ht="21" hidden="1" customHeight="1" x14ac:dyDescent="0.2">
      <c r="A32" s="192" t="s">
        <v>9</v>
      </c>
      <c r="B32" s="202">
        <v>22.302499999999998</v>
      </c>
      <c r="C32" s="194"/>
      <c r="D32" s="203">
        <v>6.3451380000000004</v>
      </c>
      <c r="E32" s="204">
        <v>10.370555100000001</v>
      </c>
      <c r="F32" s="183">
        <f>+E32*100/B32</f>
        <v>46.499518439636823</v>
      </c>
      <c r="G32" s="183">
        <v>98</v>
      </c>
      <c r="H32" s="197">
        <f>+F32-G32</f>
        <v>-51.500481560363177</v>
      </c>
      <c r="I32" s="198">
        <f t="shared" ref="I32:I37" si="10">+D32+E32</f>
        <v>16.715693100000003</v>
      </c>
      <c r="J32" s="199">
        <f t="shared" ref="J32:J37" si="11">+I32*100/B32</f>
        <v>74.949862571460613</v>
      </c>
      <c r="K32" s="199">
        <v>100</v>
      </c>
      <c r="L32" s="200">
        <f>+J32-K32</f>
        <v>-25.050137428539387</v>
      </c>
      <c r="M32" s="201">
        <f>+B32-I32</f>
        <v>5.5868068999999956</v>
      </c>
      <c r="N32" s="191"/>
      <c r="O32" s="191"/>
    </row>
    <row r="33" spans="1:15" s="177" customFormat="1" ht="21" hidden="1" customHeight="1" x14ac:dyDescent="0.2">
      <c r="A33" s="192" t="s">
        <v>10</v>
      </c>
      <c r="B33" s="202">
        <v>65.824100000000001</v>
      </c>
      <c r="C33" s="205"/>
      <c r="D33" s="203">
        <v>58.787179000000002</v>
      </c>
      <c r="E33" s="204">
        <v>6.7128129999999997</v>
      </c>
      <c r="F33" s="183">
        <f>+E33*100/B33</f>
        <v>10.198108291643942</v>
      </c>
      <c r="G33" s="183">
        <v>75</v>
      </c>
      <c r="H33" s="197">
        <f>+F33-G33</f>
        <v>-64.801891708356052</v>
      </c>
      <c r="I33" s="198">
        <f t="shared" si="10"/>
        <v>65.499992000000006</v>
      </c>
      <c r="J33" s="199">
        <f t="shared" si="11"/>
        <v>99.507614992077364</v>
      </c>
      <c r="K33" s="199">
        <v>100</v>
      </c>
      <c r="L33" s="200">
        <f>+J33-K33</f>
        <v>-0.49238500792263551</v>
      </c>
      <c r="M33" s="201">
        <f>+B33-I33</f>
        <v>0.3241079999999954</v>
      </c>
      <c r="N33" s="191"/>
      <c r="O33" s="191"/>
    </row>
    <row r="34" spans="1:15" s="177" customFormat="1" ht="21" hidden="1" customHeight="1" x14ac:dyDescent="0.2">
      <c r="A34" s="178" t="s">
        <v>43</v>
      </c>
      <c r="B34" s="179"/>
      <c r="C34" s="180"/>
      <c r="D34" s="181"/>
      <c r="E34" s="182"/>
      <c r="F34" s="183"/>
      <c r="G34" s="184"/>
      <c r="H34" s="185"/>
      <c r="I34" s="198">
        <f t="shared" si="10"/>
        <v>0</v>
      </c>
      <c r="J34" s="199"/>
      <c r="K34" s="188"/>
      <c r="L34" s="189"/>
      <c r="M34" s="206"/>
      <c r="N34" s="191"/>
      <c r="O34" s="191"/>
    </row>
    <row r="35" spans="1:15" s="177" customFormat="1" ht="21" hidden="1" customHeight="1" x14ac:dyDescent="0.2">
      <c r="A35" s="192" t="s">
        <v>8</v>
      </c>
      <c r="B35" s="193">
        <f>+B36+B37</f>
        <v>302.51709999999997</v>
      </c>
      <c r="C35" s="194"/>
      <c r="D35" s="195">
        <f>+D36+D37</f>
        <v>81.666079309999986</v>
      </c>
      <c r="E35" s="182">
        <f>+E36+E37</f>
        <v>184.51526587999999</v>
      </c>
      <c r="F35" s="183">
        <f>+E35*100/B35</f>
        <v>60.993334221437394</v>
      </c>
      <c r="G35" s="183">
        <v>93</v>
      </c>
      <c r="H35" s="197">
        <f>+F35-G35</f>
        <v>-32.006665778562606</v>
      </c>
      <c r="I35" s="198">
        <f>+I36+I37</f>
        <v>266.18134519</v>
      </c>
      <c r="J35" s="199">
        <f t="shared" si="11"/>
        <v>87.988859204983797</v>
      </c>
      <c r="K35" s="199">
        <v>100</v>
      </c>
      <c r="L35" s="200">
        <f>+J35-K35</f>
        <v>-12.011140795016203</v>
      </c>
      <c r="M35" s="201">
        <f>+B35-I35</f>
        <v>36.335754809999969</v>
      </c>
      <c r="N35" s="191"/>
      <c r="O35" s="191"/>
    </row>
    <row r="36" spans="1:15" s="177" customFormat="1" ht="21" hidden="1" customHeight="1" x14ac:dyDescent="0.2">
      <c r="A36" s="192" t="s">
        <v>9</v>
      </c>
      <c r="B36" s="202">
        <v>31.181699999999999</v>
      </c>
      <c r="C36" s="205"/>
      <c r="D36" s="203">
        <v>2.63656194</v>
      </c>
      <c r="E36" s="207">
        <v>16.719158759999999</v>
      </c>
      <c r="F36" s="183">
        <f>+E36*100/B36</f>
        <v>53.618496618208759</v>
      </c>
      <c r="G36" s="183">
        <v>98</v>
      </c>
      <c r="H36" s="197">
        <f>+F36-G36</f>
        <v>-44.381503381791241</v>
      </c>
      <c r="I36" s="198">
        <f>+D36+E36</f>
        <v>19.355720699999999</v>
      </c>
      <c r="J36" s="199">
        <f t="shared" si="11"/>
        <v>62.073975120022318</v>
      </c>
      <c r="K36" s="199">
        <v>100</v>
      </c>
      <c r="L36" s="200">
        <f>+J36-K36</f>
        <v>-37.926024879977682</v>
      </c>
      <c r="M36" s="201">
        <f>+B36-I36</f>
        <v>11.8259793</v>
      </c>
      <c r="N36" s="191"/>
      <c r="O36" s="191"/>
    </row>
    <row r="37" spans="1:15" s="177" customFormat="1" ht="21" hidden="1" customHeight="1" x14ac:dyDescent="0.2">
      <c r="A37" s="192" t="s">
        <v>10</v>
      </c>
      <c r="B37" s="202">
        <v>271.33539999999999</v>
      </c>
      <c r="C37" s="205"/>
      <c r="D37" s="203">
        <v>79.029517369999994</v>
      </c>
      <c r="E37" s="207">
        <v>167.79610711999999</v>
      </c>
      <c r="F37" s="183">
        <f>+E37*100/B37</f>
        <v>61.840846096749623</v>
      </c>
      <c r="G37" s="183">
        <v>75</v>
      </c>
      <c r="H37" s="197">
        <f>+F37-G37</f>
        <v>-13.159153903250377</v>
      </c>
      <c r="I37" s="198">
        <f t="shared" si="10"/>
        <v>246.82562449</v>
      </c>
      <c r="J37" s="199">
        <f t="shared" si="11"/>
        <v>90.966982004559682</v>
      </c>
      <c r="K37" s="199">
        <v>100</v>
      </c>
      <c r="L37" s="200">
        <f>+J37-K37</f>
        <v>-9.0330179954403178</v>
      </c>
      <c r="M37" s="201">
        <f>+B37-I37</f>
        <v>24.509775509999997</v>
      </c>
      <c r="N37" s="191"/>
      <c r="O37" s="191"/>
    </row>
    <row r="38" spans="1:15" s="209" customFormat="1" ht="23.25" customHeight="1" x14ac:dyDescent="0.2">
      <c r="A38" s="208" t="s">
        <v>44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</row>
    <row r="39" spans="1:15" s="217" customFormat="1" ht="14.25" x14ac:dyDescent="0.2">
      <c r="A39" s="210" t="s">
        <v>45</v>
      </c>
      <c r="B39" s="211"/>
      <c r="C39" s="212"/>
      <c r="D39" s="211"/>
      <c r="E39" s="211"/>
      <c r="F39" s="213"/>
      <c r="G39" s="214"/>
      <c r="H39" s="214"/>
      <c r="I39" s="214"/>
      <c r="J39" s="215"/>
      <c r="K39" s="214"/>
      <c r="L39" s="214"/>
      <c r="M39" s="211"/>
      <c r="N39" s="216"/>
    </row>
    <row r="40" spans="1:15" s="24" customFormat="1" x14ac:dyDescent="0.2">
      <c r="B40" s="218"/>
      <c r="C40" s="219"/>
      <c r="D40" s="218"/>
      <c r="E40" s="220"/>
      <c r="F40" s="221"/>
      <c r="I40" s="222"/>
      <c r="L40" s="223"/>
      <c r="M40" s="222"/>
    </row>
    <row r="41" spans="1:15" s="224" customFormat="1" x14ac:dyDescent="0.2">
      <c r="B41" s="225"/>
      <c r="C41" s="226"/>
      <c r="D41" s="225"/>
      <c r="E41" s="225"/>
      <c r="F41" s="226"/>
      <c r="G41" s="226"/>
      <c r="H41" s="227"/>
      <c r="I41" s="228"/>
      <c r="M41" s="228"/>
      <c r="N41" s="229"/>
    </row>
  </sheetData>
  <mergeCells count="8">
    <mergeCell ref="A8:M8"/>
    <mergeCell ref="A38:O38"/>
    <mergeCell ref="A1:I1"/>
    <mergeCell ref="A2:A3"/>
    <mergeCell ref="B2:C2"/>
    <mergeCell ref="D2:E2"/>
    <mergeCell ref="F2:G2"/>
    <mergeCell ref="H2:I2"/>
  </mergeCells>
  <pageMargins left="0.6692913385826772" right="0.19685039370078741" top="0.43307086614173229" bottom="0.23622047244094491" header="0.31496062992125984" footer="0.11811023622047245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เป้าหมายปี 66_31ธค65</vt:lpstr>
      <vt:lpstr>'เป้าหมายปี 66_31ธค65'!Print_Area</vt:lpstr>
      <vt:lpstr>'เป้าหมายปี 66_31ธค65'!Print_Titles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2023-01-17T07:38:05Z</dcterms:created>
  <dcterms:modified xsi:type="dcterms:W3CDTF">2023-01-17T07:38:58Z</dcterms:modified>
</cp:coreProperties>
</file>