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8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195" windowHeight="4770" tabRatio="897" firstSheet="32" activeTab="38"/>
  </bookViews>
  <sheets>
    <sheet name="(03)_POPเกินล้าน" sheetId="1" r:id="rId1"/>
    <sheet name="(04)pop A D H เขต" sheetId="2" r:id="rId2"/>
    <sheet name="(07-12) POPแขวง" sheetId="3" r:id="rId3"/>
    <sheet name="(13) POP7ปี " sheetId="4" r:id="rId4"/>
    <sheet name="(14a)_R POP กทม.  ประเทศ" sheetId="5" r:id="rId5"/>
    <sheet name="(15a)_pop กทม. ประเทศ4ปี" sheetId="6" r:id="rId6"/>
    <sheet name="(15b)_ความหนาแน่นกทม.-ประเทศ" sheetId="7" r:id="rId7"/>
    <sheet name="(16) pop_ประมาณการ54,55" sheetId="8" r:id="rId8"/>
    <sheet name="(18)_pop_ประมาณการ54,55 (5จ.)" sheetId="9" r:id="rId9"/>
    <sheet name="(20-79) POPอายุตามเขต" sheetId="10" r:id="rId10"/>
    <sheet name="(80) สมรส หย่า ฯ" sheetId="11" r:id="rId11"/>
    <sheet name="(81) บ้าน" sheetId="12" r:id="rId12"/>
    <sheet name="(83) เกิด-ตาย " sheetId="13" r:id="rId13"/>
    <sheet name="(86) ย้ายเข้า-ออก " sheetId="14" r:id="rId14"/>
    <sheet name="(89a)_รายจ่ายจริงกทม.ต่อปชก." sheetId="15" r:id="rId15"/>
    <sheet name="(90) ประชากร15 UP+ผู้มีงานทำ" sheetId="16" r:id="rId16"/>
    <sheet name="(91a) ทั่วราชอาณาจักร" sheetId="17" r:id="rId17"/>
    <sheet name="(91b) ทั่วราชอาณาจักร1" sheetId="18" r:id="rId18"/>
    <sheet name="(93a) pop15up(สถานภาพแรงงงาน)" sheetId="19" r:id="rId19"/>
    <sheet name="(93b) ผู้มีงานทำ" sheetId="20" r:id="rId20"/>
    <sheet name="(94a) กทม." sheetId="21" r:id="rId21"/>
    <sheet name="(94b) ผู้มีงานทำ (2)" sheetId="22" r:id="rId22"/>
    <sheet name="(95) ผู้ว่างงาน" sheetId="23" r:id="rId23"/>
    <sheet name="(96a) ว่างงาน (เพิ่ม)" sheetId="24" r:id="rId24"/>
    <sheet name="(96b) ว่างงาน(เพิ่ม)" sheetId="25" r:id="rId25"/>
    <sheet name="(97) ประชากรแฝง" sheetId="26" r:id="rId26"/>
    <sheet name="(98)ต่างด้าว1" sheetId="27" r:id="rId27"/>
    <sheet name="(99) ครัวเรือน" sheetId="28" r:id="rId28"/>
    <sheet name="(100) หลังคาเรือนของชุมชน" sheetId="29" r:id="rId29"/>
    <sheet name="(103-104) ชุมชน" sheetId="30" r:id="rId30"/>
    <sheet name="(105)_สภาวะเศรษฐกิจฯ" sheetId="31" r:id="rId31"/>
    <sheet name="(106)_สภาวะเศรษฐกิจฯ (2)+กราฟ" sheetId="32" r:id="rId32"/>
    <sheet name="(107)_สภาวะเศรษฐกิจฯ (3)" sheetId="33" r:id="rId33"/>
    <sheet name="(108)_สภาวะเศรษฐกิจฯ (4)" sheetId="34" r:id="rId34"/>
    <sheet name="(109)_ขรก.ลูกจ้าง ตามพ.ศ." sheetId="35" r:id="rId35"/>
    <sheet name=" (110)_ขรก.ลูกจ้าง (หน่วยงาน)" sheetId="36" r:id="rId36"/>
    <sheet name="(111)_ขรก.ครู ลูกจ้าง (เขต)" sheetId="37" r:id="rId37"/>
    <sheet name="(113a) อบรม สัมมนา" sheetId="38" r:id="rId38"/>
    <sheet name="(114-115) โครงการ อบรม สัมมนา" sheetId="39" r:id="rId39"/>
  </sheets>
  <externalReferences>
    <externalReference r:id="rId42"/>
    <externalReference r:id="rId43"/>
  </externalReferences>
  <definedNames>
    <definedName name="aaa" localSheetId="31" hidden="1">{"'ความหนาแน่นกทม.-ประเทศ'!$A$1:$L$20"}</definedName>
    <definedName name="aaa" localSheetId="21" hidden="1">{"'ความหนาแน่นกทม.-ประเทศ'!$A$1:$L$20"}</definedName>
    <definedName name="aaa" localSheetId="24" hidden="1">{"'ความหนาแน่นกทม.-ประเทศ'!$A$1:$L$20"}</definedName>
    <definedName name="aaa" hidden="1">{"'ความหนาแน่นกทม.-ประเทศ'!$A$1:$L$20"}</definedName>
    <definedName name="Color">'[2]Color'!$A:$A</definedName>
    <definedName name="HTML_CodePage" hidden="1">874</definedName>
    <definedName name="HTML_Control" localSheetId="35" hidden="1">{"'ความหนาแน่นกทม.-ประเทศ'!$A$1:$L$20"}</definedName>
    <definedName name="HTML_Control" localSheetId="0" hidden="1">{"'ความหนาแน่นกทม.-ประเทศ'!$A$1:$L$20"}</definedName>
    <definedName name="HTML_Control" localSheetId="1" hidden="1">{"'ความหนาแน่นกทม.-ประเทศ'!$A$1:$L$20"}</definedName>
    <definedName name="HTML_Control" localSheetId="2" hidden="1">{"'ความหนาแน่นกทม.-ประเทศ'!$A$1:$L$20"}</definedName>
    <definedName name="HTML_Control" localSheetId="28" hidden="1">{"'ผู้ป่วยนอก-ในตามกลุ่มงาน'!$A$35:$S$59","'เอดส์'!$A$19:$N$33"}</definedName>
    <definedName name="HTML_Control" localSheetId="29" hidden="1">{"'ผู้ป่วยนอก-ในตามกลุ่มงาน'!$A$35:$S$59","'เอดส์'!$A$19:$N$33"}</definedName>
    <definedName name="HTML_Control" localSheetId="31" hidden="1">{"'ความหนาแน่นกทม.-ประเทศ'!$A$1:$L$20"}</definedName>
    <definedName name="HTML_Control" localSheetId="36" hidden="1">{"'ความหนาแน่นกทม.-ประเทศ'!$A$1:$L$20"}</definedName>
    <definedName name="HTML_Control" localSheetId="37" hidden="1">{"'ความหนาแน่นกทม.-ประเทศ'!$A$1:$L$20"}</definedName>
    <definedName name="HTML_Control" localSheetId="38" hidden="1">{"'ความหนาแน่นกทม.-ประเทศ'!$A$1:$L$20"}</definedName>
    <definedName name="HTML_Control" localSheetId="4" hidden="1">{"'ความหนาแน่นกทม.-ประเทศ'!$A$1:$L$20"}</definedName>
    <definedName name="HTML_Control" localSheetId="7" hidden="1">{"'ความหนาแน่นกทม.-ประเทศ'!$A$1:$L$20"}</definedName>
    <definedName name="HTML_Control" localSheetId="8" hidden="1">{"'ความหนาแน่นกทม.-ประเทศ'!$A$1:$L$20"}</definedName>
    <definedName name="HTML_Control" localSheetId="9" hidden="1">{"'ความหนาแน่นกทม.-ประเทศ'!$A$1:$L$20"}</definedName>
    <definedName name="HTML_Control" localSheetId="10" hidden="1">{"'ความหนาแน่นกทม.-ประเทศ'!$A$1:$L$20"}</definedName>
    <definedName name="HTML_Control" localSheetId="12" hidden="1">{"'ความหนาแน่นกทม.-ประเทศ'!$A$1:$L$20"}</definedName>
    <definedName name="HTML_Control" localSheetId="21" hidden="1">{"'ความหนาแน่นกทม.-ประเทศ'!$A$1:$L$20"}</definedName>
    <definedName name="HTML_Control" localSheetId="23" hidden="1">{"'ความหนาแน่นกทม.-ประเทศ'!$A$1:$L$20"}</definedName>
    <definedName name="HTML_Control" localSheetId="24" hidden="1">{"'ความหนาแน่นกทม.-ประเทศ'!$A$1:$L$20"}</definedName>
    <definedName name="HTML_Control" localSheetId="26" hidden="1">{"'ความหนาแน่นกทม.-ประเทศ'!$A$1:$L$20"}</definedName>
    <definedName name="HTML_Control" localSheetId="27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localSheetId="35" hidden="1">"ความหนาแน่นกทม.-ประเทศ"</definedName>
    <definedName name="HTML_Header" localSheetId="28" hidden="1">""</definedName>
    <definedName name="HTML_Header" localSheetId="29" hidden="1">""</definedName>
    <definedName name="HTML_Header" hidden="1">"ความหนาแน่นกทม.-ประเทศ"</definedName>
    <definedName name="HTML_LastUpdate" localSheetId="35" hidden="1">"1/9/2003"</definedName>
    <definedName name="HTML_LastUpdate" localSheetId="28" hidden="1">"30/7/03"</definedName>
    <definedName name="HTML_LastUpdate" localSheetId="29" hidden="1">"30/7/03"</definedName>
    <definedName name="HTML_LastUpdate" hidden="1">"1/9/2003"</definedName>
    <definedName name="HTML_LineAfter" hidden="1">FALSE</definedName>
    <definedName name="HTML_LineBefore" hidden="1">FALSE</definedName>
    <definedName name="HTML_Name" localSheetId="35" hidden="1">"BMA"</definedName>
    <definedName name="HTML_Name" localSheetId="28" hidden="1">"Tak"</definedName>
    <definedName name="HTML_Name" localSheetId="29" hidden="1">"Tak"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localSheetId="35" hidden="1">"D:\STAT\WEB46\ADMIN\คนน.ไทย-กทม..htm"</definedName>
    <definedName name="HTML_PathFile" localSheetId="28" hidden="1">"D:\WEB46-2\ทรัพยากรมนุษย์\เอดส์2.htm"</definedName>
    <definedName name="HTML_PathFile" localSheetId="29" hidden="1">"D:\WEB46-2\ทรัพยากรมนุษย์\เอดส์2.htm"</definedName>
    <definedName name="HTML_PathFile" hidden="1">"D:\STAT\WEB46\ADMIN\คนน.ไทย-กทม..htm"</definedName>
    <definedName name="HTML_Title" localSheetId="35" hidden="1">""</definedName>
    <definedName name="HTML_Title" localSheetId="28" hidden="1">"3 Human"</definedName>
    <definedName name="HTML_Title" localSheetId="29" hidden="1">"3 Human"</definedName>
    <definedName name="HTML_Title" hidden="1">""</definedName>
    <definedName name="normal">#REF!</definedName>
    <definedName name="_xlnm.Print_Area" localSheetId="37">'(113a) อบรม สัมมนา'!$A$1:$E$15</definedName>
    <definedName name="_xlnm.Print_Area" localSheetId="9">'(20-79) POPอายุตามเขต'!$A$1:$DE$109</definedName>
    <definedName name="_xlnm.Print_Titles" localSheetId="26">'(98)ต่างด้าว1'!$1:$2</definedName>
  </definedNames>
  <calcPr fullCalcOnLoad="1"/>
</workbook>
</file>

<file path=xl/sharedStrings.xml><?xml version="1.0" encoding="utf-8"?>
<sst xmlns="http://schemas.openxmlformats.org/spreadsheetml/2006/main" count="1838" uniqueCount="782">
  <si>
    <t>สำนักงานเขต</t>
  </si>
  <si>
    <t>รวม</t>
  </si>
  <si>
    <t>ข้าราชการครู</t>
  </si>
  <si>
    <t>ข้าราชการสามัญ</t>
  </si>
  <si>
    <t>ลูกจ้างชั่วคราว</t>
  </si>
  <si>
    <t>ลูกจ้างประจำ</t>
  </si>
  <si>
    <t>พ.ศ.</t>
  </si>
  <si>
    <t>ชาย</t>
  </si>
  <si>
    <t>หญิง</t>
  </si>
  <si>
    <t>กรุงเทพมหานคร</t>
  </si>
  <si>
    <t>จังหวัด</t>
  </si>
  <si>
    <t>ทั่วราชอาณาจักร</t>
  </si>
  <si>
    <t>กรุงเทพมหานครและปริมณฑล</t>
  </si>
  <si>
    <t>เขตปริมณฑล</t>
  </si>
  <si>
    <t>สมุทรปราการ</t>
  </si>
  <si>
    <t>นนทบุรี</t>
  </si>
  <si>
    <t>นครปฐม</t>
  </si>
  <si>
    <t>ปทุมธานี</t>
  </si>
  <si>
    <t>สมุทรสาคร</t>
  </si>
  <si>
    <t>ประเทศไทย</t>
  </si>
  <si>
    <t>เพศ</t>
  </si>
  <si>
    <t>ประชากร (คน)</t>
  </si>
  <si>
    <t xml:space="preserve">ชาย </t>
  </si>
  <si>
    <t xml:space="preserve">รวม </t>
  </si>
  <si>
    <t>เขต</t>
  </si>
  <si>
    <t>&lt; 1</t>
  </si>
  <si>
    <t>&gt; 100</t>
  </si>
  <si>
    <t>เขต/แขวง</t>
  </si>
  <si>
    <t>จำนวนประชากร พื้นที่ ความหนาแน่น จำนวนบ้าน จำแนกตามแขวง ในเขตกรุงเทพมหานคร</t>
  </si>
  <si>
    <t>ปลัดกรุงเทพมหานคร</t>
  </si>
  <si>
    <t>นักบริหาร 10 (รองปลัดกรุงเทพมหานคร)</t>
  </si>
  <si>
    <t>นักบริหาร 9 (ผู้ช่วยปลัดกรุงเทพมหานคร)</t>
  </si>
  <si>
    <t>นิติกร 9 ชช. หรือ 10 ชช. (ที่ปรึกษากฎหมายกรุงเทพมหานคร)</t>
  </si>
  <si>
    <t>ผู้ตรวจราชการ 10</t>
  </si>
  <si>
    <t>สำนักงานเลขานุการสภากรุงเทพมหานคร</t>
  </si>
  <si>
    <t>สำนักงานเลขานุการผู้ว่าราชการกรุงเทพมหานคร</t>
  </si>
  <si>
    <t>สำนักงานคณะกรรมการข้าราชการกรุงเทพมหานคร</t>
  </si>
  <si>
    <t>สำนักปลัดกรุงเทพมหานคร</t>
  </si>
  <si>
    <t xml:space="preserve">สำนักยุทธศาสตร์และประเมินผล </t>
  </si>
  <si>
    <t>สำนักการแพทย์</t>
  </si>
  <si>
    <t>สำนักอนามัย</t>
  </si>
  <si>
    <t xml:space="preserve">สำนักการศึกษา </t>
  </si>
  <si>
    <t>สำนักการโยธา</t>
  </si>
  <si>
    <t>สำนักการระบายน้ำ</t>
  </si>
  <si>
    <t>สำนักการคลัง</t>
  </si>
  <si>
    <t>สำนักเทศกิจ</t>
  </si>
  <si>
    <t>สำนักการจราจรและขนส่ง</t>
  </si>
  <si>
    <t>สำนักผังเมือง</t>
  </si>
  <si>
    <t>สำนักป้องกันและบรรเทาสาธารณภัย</t>
  </si>
  <si>
    <t xml:space="preserve">สำนักสิ่งแวดล้อม </t>
  </si>
  <si>
    <t>สำนักวัฒนธรรม กีฬา และการท่องเที่ยว</t>
  </si>
  <si>
    <t>สำนักพัฒนาสังคม</t>
  </si>
  <si>
    <t>กรอบอัตรากำลังข้าราชการ ข้าราชการครู และลูกจ้าง สังกัดกรุงเทพมหานคร</t>
  </si>
  <si>
    <t xml:space="preserve">สำนักงบประมาณกรุงเทพมหานคร </t>
  </si>
  <si>
    <t>2554 (คน)</t>
  </si>
  <si>
    <t>จำนวนประชากรในกรุงเทพมหานคร พ.ศ. 2554 จำแนกตามอายุและเขต</t>
  </si>
  <si>
    <t>จำนวนการจดทะเบียนสมรส หย่า และรับรองบุตรในกรุงเทพมหานคร พ.ศ. 2554</t>
  </si>
  <si>
    <t>การฝึกอบรม สัมมนา ศึกษา ดูงาน และพัฒนาข้าราชการกรุงเทพมหานคร ปีงบประมาณ 2554</t>
  </si>
  <si>
    <t>โครงการฝึกอบรม สัมมนาของข้าราชการกรุงเทพมหานคร ปีงบประมาณ 2554</t>
  </si>
  <si>
    <t>ผู้เข้ารับการอบรม/สัมมนา</t>
  </si>
  <si>
    <t>จำนวนรุ่น</t>
  </si>
  <si>
    <t>การสร้างเส้นทางการพัฒนาในสายวิชาชีพ (Training Road Map : TRM)</t>
  </si>
  <si>
    <t>การวางแผนพัฒนารายบุคคล (Individual Development Plan : IDP)</t>
  </si>
  <si>
    <t>การสร้างระบบ e-learning เป็นเครื่องมือในการส่งเสริมการฝึกอบรมและพัฒนา</t>
  </si>
  <si>
    <t>แหล่งข้อมูล : สถาบันพัฒนาข้าราชการกรุงเทพมหานคร สำนักปลัดกรุงเทพมหานคร</t>
  </si>
  <si>
    <t>โครงการสัมมนาเพื่อพัฒนาองค์การ</t>
  </si>
  <si>
    <t xml:space="preserve">โครงการที่ฝึกอบรม/สัมมนา </t>
  </si>
  <si>
    <t>โครงการสัมมนาก่อนเกษียณอายุราชการ</t>
  </si>
  <si>
    <t>โครงการรักษ์สุขภาพ</t>
  </si>
  <si>
    <t>โครงการฝึกอบรมหลักสูตรการบริหารงานเขต (ผู้ช่วยผู้อำนวยการเขต)</t>
  </si>
  <si>
    <t>ยุทธศาสตร์ที่ 1  การพัฒนาความสามารถของบุคลากรให้เป็นไปตามหลักสมรรถนะของกรุงเทพมหานคร (Core Competency)</t>
  </si>
  <si>
    <t>ยุทธศาสตร์ที่ 3  การสร้างเส้นทางการพัฒนาในสายวิชาชีพ (Training Road Map : TRM)</t>
  </si>
  <si>
    <t>รวมยุทธศาสตร์ที่ 1</t>
  </si>
  <si>
    <t>รวมยุทธศาสตร์ที่ 2</t>
  </si>
  <si>
    <t>รวมยุทธศาสตร์ที่ 3</t>
  </si>
  <si>
    <t>รวมยุทธศาสตร์ที่ 4</t>
  </si>
  <si>
    <t>รวมยุทธศาสตร์ที่ 5</t>
  </si>
  <si>
    <t>รวมยุทธศาสตร์ที่ 6</t>
  </si>
  <si>
    <t>รวมยุทธศาสตร์ที่ 7</t>
  </si>
  <si>
    <t>รวมยุทธศาสตร์ที่ 8</t>
  </si>
  <si>
    <t>รวมยุทธศาสตร์ที่ 9</t>
  </si>
  <si>
    <t>ยุทธศาสตร์ที่ 6  การวางแผนพัฒนารายบุคคล (Individual Development Plan : IDP)</t>
  </si>
  <si>
    <t>ยุทธศาสตร์ที่ 7  การสร้างกระบวนการพัฒนาข้าราชการที่มีศักยภาพสูง (High Potential Development Program)</t>
  </si>
  <si>
    <t>ยุทธศาสตร์ที่ 8  การสร้างความสามารถด้านภาษาต่างประเทศและเทคโนโลยีสารสนเทศ (Foreign Language &amp; IT)</t>
  </si>
  <si>
    <t>ยุทธศาสตร์ที่ 9  การสร้างระบบ e-learning เป็นเครื่องมือในการส่งเสริมการฝึกอบรมและพัฒนา</t>
  </si>
  <si>
    <t>โครงการส่งเสริมสมรรถภาพลูกจ้างกรุงเทพมหานคร</t>
  </si>
  <si>
    <t>โครงการ BMA Excellence</t>
  </si>
  <si>
    <t>จำนวนโครงการ</t>
  </si>
  <si>
    <t>การเสริมสร้างจิตสำนึกและคุณธรรมจริยธรรมในการเป็นข้าราชการที่ดี</t>
  </si>
  <si>
    <t>ไม่ใช้งบประมาณ</t>
  </si>
  <si>
    <t>*</t>
  </si>
  <si>
    <t xml:space="preserve">  หมายเหตุ     : * รวมข้าราชการสามัญและข้าราชการวิสามัญ</t>
  </si>
  <si>
    <t>-</t>
  </si>
  <si>
    <t>ผู้ตรวจราชการ 9</t>
  </si>
  <si>
    <t>ผู้ตรวจราชการ 8</t>
  </si>
  <si>
    <t xml:space="preserve">โรงเรียนสังกัดกรุงเทพมหานคร (436 โรงเรียน) </t>
  </si>
  <si>
    <t>ข้าราชการสามัญ (คน)</t>
  </si>
  <si>
    <t>ข้าราชการครู (คน)</t>
  </si>
  <si>
    <t>ลูกจ้างประจำ (คน)</t>
  </si>
  <si>
    <t>ลูกจ้างชั่วคราว (คน)</t>
  </si>
  <si>
    <t xml:space="preserve">  สนข.</t>
  </si>
  <si>
    <t xml:space="preserve"> รวม</t>
  </si>
  <si>
    <t xml:space="preserve">   รวม</t>
  </si>
  <si>
    <t xml:space="preserve">  รวม</t>
  </si>
  <si>
    <t xml:space="preserve">   สนข.</t>
  </si>
  <si>
    <t>พระนคร</t>
  </si>
  <si>
    <t>ป้อมปราบศัตรูพ่าย</t>
  </si>
  <si>
    <t>สัมพันธวงศ์</t>
  </si>
  <si>
    <t>บางรัก</t>
  </si>
  <si>
    <t>ปทุมวัน</t>
  </si>
  <si>
    <t>ยานนาวา</t>
  </si>
  <si>
    <t>ดุสิต</t>
  </si>
  <si>
    <t>พญาไท</t>
  </si>
  <si>
    <t>ห้วยขวาง</t>
  </si>
  <si>
    <t>พระโขนง</t>
  </si>
  <si>
    <t>บางกะปิ</t>
  </si>
  <si>
    <t>บางเขน</t>
  </si>
  <si>
    <t>มีนบุรี</t>
  </si>
  <si>
    <t>ลาดกระบัง</t>
  </si>
  <si>
    <t>หนองจอก</t>
  </si>
  <si>
    <t>ธนบุรี</t>
  </si>
  <si>
    <t>คลองสาน</t>
  </si>
  <si>
    <t>บางกอกใหญ่</t>
  </si>
  <si>
    <t>บางกอกน้อย</t>
  </si>
  <si>
    <t>ตลิ่งชัน</t>
  </si>
  <si>
    <t>ภาษีเจริญ</t>
  </si>
  <si>
    <t>หนองแขม</t>
  </si>
  <si>
    <t>บางขุนเทียน</t>
  </si>
  <si>
    <t>ราษฎร์บูรณะ</t>
  </si>
  <si>
    <t>ดอนเมือง</t>
  </si>
  <si>
    <t>จตุจักร</t>
  </si>
  <si>
    <t>ลาดพร้าว</t>
  </si>
  <si>
    <t>บึงกุ่ม</t>
  </si>
  <si>
    <t>สาทร</t>
  </si>
  <si>
    <t>บางคอแหลม</t>
  </si>
  <si>
    <t>บางซื่อ</t>
  </si>
  <si>
    <t>ราชเทวี</t>
  </si>
  <si>
    <t>คลองเตย</t>
  </si>
  <si>
    <t>ประเวศ</t>
  </si>
  <si>
    <t>บางพลัด</t>
  </si>
  <si>
    <t>จอมทอง</t>
  </si>
  <si>
    <t>ดินแดง</t>
  </si>
  <si>
    <t>สวนหลวง</t>
  </si>
  <si>
    <t>หลักสี่</t>
  </si>
  <si>
    <t>สายไหม</t>
  </si>
  <si>
    <t>คันนายาว</t>
  </si>
  <si>
    <t>สะพานสูง</t>
  </si>
  <si>
    <t>วังทองหลาง</t>
  </si>
  <si>
    <t>คลองสามวา</t>
  </si>
  <si>
    <t>บางนา</t>
  </si>
  <si>
    <t>วัฒนา</t>
  </si>
  <si>
    <t>ทวีวัฒนา</t>
  </si>
  <si>
    <t>บางแค</t>
  </si>
  <si>
    <t>ทุ่งครุ</t>
  </si>
  <si>
    <t>บางบอน</t>
  </si>
  <si>
    <r>
      <rPr>
        <b/>
        <sz val="11"/>
        <color indexed="9"/>
        <rFont val="TH SarabunPSK"/>
        <family val="2"/>
      </rPr>
      <t xml:space="preserve">  หมายเหตุ     :</t>
    </r>
    <r>
      <rPr>
        <b/>
        <sz val="11"/>
        <rFont val="TH SarabunPSK"/>
        <family val="2"/>
      </rPr>
      <t xml:space="preserve"> ** ไม่รวมจำนวนลูกจ้างประจำและลูกจ้างชั่วคราวของโรงเรียน 435 โรงเรียน</t>
    </r>
  </si>
  <si>
    <t>แหล่งข้อมูล : กองอัตรากำลัง สำนักงานคณะกรรมการข้าราชการกรุงเทพมหานคร</t>
  </si>
  <si>
    <r>
      <rPr>
        <b/>
        <sz val="11"/>
        <color indexed="9"/>
        <rFont val="TH SarabunPSK"/>
        <family val="2"/>
      </rPr>
      <t xml:space="preserve">แหล่งข้อมูล : </t>
    </r>
    <r>
      <rPr>
        <b/>
        <sz val="11"/>
        <rFont val="TH SarabunPSK"/>
        <family val="2"/>
      </rPr>
      <t>ฝ่ายการลูกจ้าง กองการเจ้าหน้าที่ สำนักปลัดกรุงเทพมหานคร</t>
    </r>
  </si>
  <si>
    <r>
      <rPr>
        <b/>
        <sz val="11"/>
        <color indexed="9"/>
        <rFont val="TH SarabunPSK"/>
        <family val="2"/>
      </rPr>
      <t>แหล่งข้อมูล :</t>
    </r>
    <r>
      <rPr>
        <b/>
        <sz val="11"/>
        <rFont val="TH SarabunPSK"/>
        <family val="2"/>
      </rPr>
      <t xml:space="preserve"> กลุ่มงานอัตรากำลังและการจ้าง กองการเจ้าหน้าที่ สำนักการศึกษา กรุงเทพมหานคร</t>
    </r>
  </si>
  <si>
    <t xml:space="preserve">    รร.</t>
  </si>
  <si>
    <t xml:space="preserve">      รร.</t>
  </si>
  <si>
    <t xml:space="preserve">  รร.</t>
  </si>
  <si>
    <t>หมายเหตุ   : ข้อมูลจากกองอัตรากำลัง สำนักงานคณะกรรมการข้าราชการกรุงเทพมหานคร ณ วันที่ 31 ธันวาคม 2554</t>
  </si>
  <si>
    <r>
      <rPr>
        <b/>
        <sz val="11"/>
        <color indexed="9"/>
        <rFont val="TH SarabunPSK"/>
        <family val="2"/>
      </rPr>
      <t xml:space="preserve">หมายเหตุ   : </t>
    </r>
    <r>
      <rPr>
        <b/>
        <sz val="11"/>
        <rFont val="TH SarabunPSK"/>
        <family val="2"/>
      </rPr>
      <t>ข้อมูลจากฝ่ายการลูกจ้าง กองการเจ้าหน้าที่ สำนักปลัดกรุงเทพมหานคร ณ วันที่ 31 ธันวาคม 2554</t>
    </r>
  </si>
  <si>
    <r>
      <rPr>
        <b/>
        <sz val="11"/>
        <color indexed="9"/>
        <rFont val="TH SarabunPSK"/>
        <family val="2"/>
      </rPr>
      <t>หมายเหตุ   :</t>
    </r>
    <r>
      <rPr>
        <b/>
        <sz val="11"/>
        <rFont val="TH SarabunPSK"/>
        <family val="2"/>
      </rPr>
      <t xml:space="preserve"> ข้อมูลจากกลุ่มงานอัตรากำลังและการจ้าง กองการเจ้าหน้าที่ สำนักการศึกษา กรุงเทพมหานคร ณ วันที่ 31 ธันวาคม 2554</t>
    </r>
  </si>
  <si>
    <t xml:space="preserve">  แหล่งข้อมูล  : กองอัตรากำลัง สำนักงานคณะกรรมการข้าราชการกรุงเทพมหานคร</t>
  </si>
  <si>
    <r>
      <rPr>
        <b/>
        <sz val="11"/>
        <color indexed="9"/>
        <rFont val="TH SarabunPSK"/>
        <family val="2"/>
      </rPr>
      <t xml:space="preserve">  แหล่งข้อมูล  : </t>
    </r>
    <r>
      <rPr>
        <b/>
        <sz val="11"/>
        <rFont val="TH SarabunPSK"/>
        <family val="2"/>
      </rPr>
      <t>ฝ่ายการลูกจ้าง กองการเจ้าหน้าที่ สำนักปลัดกรุงเทพมหานคร</t>
    </r>
  </si>
  <si>
    <r>
      <rPr>
        <b/>
        <sz val="11"/>
        <color indexed="9"/>
        <rFont val="TH SarabunPSK"/>
        <family val="2"/>
      </rPr>
      <t xml:space="preserve">  แหล่งข้อมูล  : </t>
    </r>
    <r>
      <rPr>
        <b/>
        <sz val="11"/>
        <rFont val="TH SarabunPSK"/>
        <family val="2"/>
      </rPr>
      <t xml:space="preserve">กลุ่มงานอัตรากำลังและการจ้าง กองการเจ้าหน้าที่ สำนักการศึกษา กรุงเทพมหานคร </t>
    </r>
  </si>
  <si>
    <r>
      <rPr>
        <b/>
        <sz val="11"/>
        <color indexed="9"/>
        <rFont val="TH SarabunPSK"/>
        <family val="2"/>
      </rPr>
      <t xml:space="preserve">  หมายเหตุ     :</t>
    </r>
    <r>
      <rPr>
        <b/>
        <sz val="11"/>
        <rFont val="TH SarabunPSK"/>
        <family val="2"/>
      </rPr>
      <t xml:space="preserve"> *** ข้อมูลจากกองอัตรากำลัง สำนักงานคณะกรรมการข้าราชการกรุงเทพมหานคร ณ วันที่ 31 ธันวาคม 2554</t>
    </r>
  </si>
  <si>
    <r>
      <rPr>
        <b/>
        <sz val="11"/>
        <color indexed="9"/>
        <rFont val="TH SarabunPSK"/>
        <family val="2"/>
      </rPr>
      <t xml:space="preserve">  หมายเหตุ     :</t>
    </r>
    <r>
      <rPr>
        <b/>
        <sz val="11"/>
        <rFont val="TH SarabunPSK"/>
        <family val="2"/>
      </rPr>
      <t xml:space="preserve"> </t>
    </r>
    <r>
      <rPr>
        <b/>
        <sz val="11"/>
        <color indexed="9"/>
        <rFont val="TH SarabunPSK"/>
        <family val="2"/>
      </rPr>
      <t>***</t>
    </r>
    <r>
      <rPr>
        <b/>
        <sz val="11"/>
        <rFont val="TH SarabunPSK"/>
        <family val="2"/>
      </rPr>
      <t xml:space="preserve"> ข้อมูลจากฝ่ายการลูกจ้าง กองการเจ้าหน้าที่ สำนักปลัดกรุงเทพมหานคร ณ วันที่ 31 ธันวาคม 2554</t>
    </r>
  </si>
  <si>
    <r>
      <rPr>
        <b/>
        <sz val="11"/>
        <color indexed="9"/>
        <rFont val="TH SarabunPSK"/>
        <family val="2"/>
      </rPr>
      <t xml:space="preserve">  หมายเหตุ     : ***</t>
    </r>
    <r>
      <rPr>
        <b/>
        <sz val="11"/>
        <rFont val="TH SarabunPSK"/>
        <family val="2"/>
      </rPr>
      <t xml:space="preserve"> ข้อมูลจากกลุ่มงานอัตรากำลังและการจ้าง กองการเจ้าหน้าที่ สำนักการศึกษา กรุงเทพมหานคร ณ วันที่ 31 ธันวาคม 2554</t>
    </r>
  </si>
  <si>
    <t>สำนักงานเขต 50  เขต</t>
  </si>
  <si>
    <t>กรอบอัตรากำลังข้าราชการสามัญ ข้าราชการครู ลูกจ้างประจำ และลูกจ้างชั่วคราว สังกัดกรุงเทพมหานคร พ.ศ. 2554</t>
  </si>
  <si>
    <t>สมรส (คู่)</t>
  </si>
  <si>
    <t>หย่า (คู่)</t>
  </si>
  <si>
    <t>รับรองบุตร (ราย)</t>
  </si>
  <si>
    <t>แหล่งข้อมูล : สำนักงานปกครองและทะเบียน สำนักปลัดกรุงเทพมหานคร</t>
  </si>
  <si>
    <t>นครราชสีมา</t>
  </si>
  <si>
    <t>อุบลราชธานี</t>
  </si>
  <si>
    <t>ขอนแก่น</t>
  </si>
  <si>
    <t>เชียงใหม่</t>
  </si>
  <si>
    <t>บุรีรัมย์</t>
  </si>
  <si>
    <t>อุดรธานี</t>
  </si>
  <si>
    <t>นครศรีธรรมราช</t>
  </si>
  <si>
    <t>ศรีสะเกษ</t>
  </si>
  <si>
    <t>สุรินทร์</t>
  </si>
  <si>
    <t>สงขลา</t>
  </si>
  <si>
    <t>ชลบุรี</t>
  </si>
  <si>
    <t>ร้อยเอ็ด</t>
  </si>
  <si>
    <t>เชียงราย</t>
  </si>
  <si>
    <t>ชัยภูมิ</t>
  </si>
  <si>
    <t>สกลนคร</t>
  </si>
  <si>
    <t>นครสวรรค์</t>
  </si>
  <si>
    <t>สุราษฎร์ธานี</t>
  </si>
  <si>
    <t>เพชรบูรณ์</t>
  </si>
  <si>
    <t>แหล่งข้อมูล  :  สำนักบริหารการทะเบียน กรมการปกครอง กระทรวงมหาดไทย</t>
  </si>
  <si>
    <t>จังหวัดที่มีประชากรมากกว่า 1 ล้านคน พ.ศ. 2548 - 2554</t>
  </si>
  <si>
    <t>2553 (คน)</t>
  </si>
  <si>
    <t>แหล่งข้อมูล  :  สำนักบริหารการทะเบียน  กรมการปกครอง  กระทรวงมหาดไทย</t>
  </si>
  <si>
    <t>แหล่งข้อมูล : สำนักบริหารการทะเบียน  กรมการปกครอง  กระทรวงมหาดไทย</t>
  </si>
  <si>
    <t xml:space="preserve"> ปี พ.ศ.</t>
  </si>
  <si>
    <t>ประมาณการของปี พ.ศ. 2555</t>
  </si>
  <si>
    <t>ปีงบประมาณ</t>
  </si>
  <si>
    <t>เปรียบเทียบประชากรในเขตกรุงเทพมหานครและเขตปริมณฑล กับทั่วราชอาณาจักร พ.ศ. 2553 - 2554</t>
  </si>
  <si>
    <t>ประชากรในเขตกรุงเทพมหานครและเขตปริมณฑล  กับทั่วราชอาณาจักร พ.ศ. 2548 - 2554</t>
  </si>
  <si>
    <r>
      <t xml:space="preserve">หมายเหตุ </t>
    </r>
    <r>
      <rPr>
        <b/>
        <sz val="12"/>
        <color indexed="9"/>
        <rFont val="TH SarabunPSK"/>
        <family val="2"/>
      </rPr>
      <t>.</t>
    </r>
    <r>
      <rPr>
        <b/>
        <sz val="12"/>
        <rFont val="TH SarabunPSK"/>
        <family val="2"/>
      </rPr>
      <t xml:space="preserve">   :  * ประชากรต่ำกว่า 1 ล้านคน     </t>
    </r>
  </si>
  <si>
    <r>
      <t xml:space="preserve">แหล่งข้อมูล  :  </t>
    </r>
    <r>
      <rPr>
        <b/>
        <sz val="12"/>
        <rFont val="TH SarabunPSK"/>
        <family val="2"/>
      </rPr>
      <t>- ทั่วราชอาณาจักร</t>
    </r>
  </si>
  <si>
    <r>
      <t xml:space="preserve">แหล่งข้อมูล  :  </t>
    </r>
    <r>
      <rPr>
        <b/>
        <sz val="12"/>
        <rFont val="TH SarabunPSK"/>
        <family val="2"/>
      </rPr>
      <t xml:space="preserve">- กรุงเทพมหานครและปริมณฑล          </t>
    </r>
  </si>
  <si>
    <r>
      <t xml:space="preserve">แหล่งข้อมูล  :  </t>
    </r>
    <r>
      <rPr>
        <b/>
        <sz val="12"/>
        <rFont val="TH SarabunPSK"/>
        <family val="2"/>
      </rPr>
      <t xml:space="preserve">- กรุงเทพมหานคร          </t>
    </r>
  </si>
  <si>
    <r>
      <t xml:space="preserve">แหล่งข้อมูล  :  </t>
    </r>
    <r>
      <rPr>
        <b/>
        <sz val="12"/>
        <rFont val="TH SarabunPSK"/>
        <family val="2"/>
      </rPr>
      <t xml:space="preserve">- เขตปริมณฑล          </t>
    </r>
  </si>
  <si>
    <r>
      <t xml:space="preserve">แหล่งข้อมูล  :  </t>
    </r>
    <r>
      <rPr>
        <b/>
        <sz val="11"/>
        <rFont val="TH SarabunPSK"/>
        <family val="2"/>
      </rPr>
      <t>- สมุทรปราการ</t>
    </r>
  </si>
  <si>
    <r>
      <t xml:space="preserve">แหล่งข้อมูล  :  </t>
    </r>
    <r>
      <rPr>
        <b/>
        <sz val="11"/>
        <rFont val="TH SarabunPSK"/>
        <family val="2"/>
      </rPr>
      <t xml:space="preserve">- นนทบุรี        </t>
    </r>
  </si>
  <si>
    <r>
      <t xml:space="preserve">แหล่งข้อมูล  :  </t>
    </r>
    <r>
      <rPr>
        <b/>
        <sz val="11"/>
        <rFont val="TH SarabunPSK"/>
        <family val="2"/>
      </rPr>
      <t xml:space="preserve">- ปทุมธานี          </t>
    </r>
  </si>
  <si>
    <r>
      <t xml:space="preserve">แหล่งข้อมูล  :  </t>
    </r>
    <r>
      <rPr>
        <b/>
        <sz val="11"/>
        <rFont val="TH SarabunPSK"/>
        <family val="2"/>
      </rPr>
      <t xml:space="preserve">- นครปฐม        </t>
    </r>
  </si>
  <si>
    <r>
      <t xml:space="preserve">แหล่งข้อมูล  :  </t>
    </r>
    <r>
      <rPr>
        <b/>
        <sz val="11"/>
        <rFont val="TH SarabunPSK"/>
        <family val="2"/>
      </rPr>
      <t xml:space="preserve">- สมุทรสาคร      </t>
    </r>
  </si>
  <si>
    <t>ประมาณการของปี พ.ศ. 2556</t>
  </si>
  <si>
    <t>แหล่งข้อมูล  :  ปี พ.ศ. 2543 - 2554 สำนักบริหารการทะเบียน กรมการปกครอง กระทรวงมหาดไทย</t>
  </si>
  <si>
    <r>
      <t xml:space="preserve">จากสมการ      </t>
    </r>
    <r>
      <rPr>
        <b/>
        <sz val="16"/>
        <rFont val="TH SarabunPSK"/>
        <family val="2"/>
      </rPr>
      <t>y</t>
    </r>
    <r>
      <rPr>
        <b/>
        <sz val="12"/>
        <rFont val="TH SarabunPSK"/>
        <family val="2"/>
      </rPr>
      <t xml:space="preserve"> = 62,932,916.00 + 84,834.37X</t>
    </r>
  </si>
  <si>
    <r>
      <t xml:space="preserve">จากสมการ      </t>
    </r>
    <r>
      <rPr>
        <b/>
        <sz val="16"/>
        <rFont val="TH SarabunPSK"/>
        <family val="2"/>
      </rPr>
      <t>y</t>
    </r>
    <r>
      <rPr>
        <b/>
        <sz val="12"/>
        <rFont val="TH SarabunPSK"/>
        <family val="2"/>
      </rPr>
      <t xml:space="preserve"> = 9,912,540.90 + 43,833.62X</t>
    </r>
  </si>
  <si>
    <r>
      <t xml:space="preserve">จากสมการ      </t>
    </r>
    <r>
      <rPr>
        <b/>
        <sz val="16"/>
        <rFont val="TH SarabunPSK"/>
        <family val="2"/>
      </rPr>
      <t>y</t>
    </r>
    <r>
      <rPr>
        <b/>
        <sz val="12"/>
        <rFont val="TH SarabunPSK"/>
        <family val="2"/>
      </rPr>
      <t xml:space="preserve"> = 5,710,696.10 - 2,144.07X</t>
    </r>
  </si>
  <si>
    <r>
      <t xml:space="preserve">จากสมการ      </t>
    </r>
    <r>
      <rPr>
        <b/>
        <sz val="16"/>
        <rFont val="TH SarabunPSK"/>
        <family val="2"/>
      </rPr>
      <t>y</t>
    </r>
    <r>
      <rPr>
        <b/>
        <sz val="12"/>
        <rFont val="TH SarabunPSK"/>
        <family val="2"/>
      </rPr>
      <t xml:space="preserve"> = 4,201,844.80 + 45,977.68X</t>
    </r>
  </si>
  <si>
    <r>
      <t xml:space="preserve">แหล่งข้อมูล  :  </t>
    </r>
    <r>
      <rPr>
        <b/>
        <sz val="11"/>
        <rFont val="TH SarabunPSK"/>
        <family val="2"/>
      </rPr>
      <t>ประมาณการของปี พ.ศ. 2555 และปี 2556 กองยุทธศาสตร์บริหารจัดการ สำนักยุทธศาสตร์และประเมินผล กรุงเทพมหานคร</t>
    </r>
  </si>
  <si>
    <r>
      <t xml:space="preserve">จากสมการ      </t>
    </r>
    <r>
      <rPr>
        <b/>
        <sz val="16"/>
        <rFont val="TH SarabunPSK"/>
        <family val="2"/>
      </rPr>
      <t>y</t>
    </r>
    <r>
      <rPr>
        <b/>
        <sz val="11"/>
        <rFont val="TH SarabunPSK"/>
        <family val="2"/>
      </rPr>
      <t xml:space="preserve"> = 1,095,194.70 + 9,732.30X</t>
    </r>
  </si>
  <si>
    <r>
      <t xml:space="preserve">จากสมการ      </t>
    </r>
    <r>
      <rPr>
        <b/>
        <sz val="16"/>
        <rFont val="TH SarabunPSK"/>
        <family val="2"/>
      </rPr>
      <t>y</t>
    </r>
    <r>
      <rPr>
        <b/>
        <sz val="11"/>
        <rFont val="TH SarabunPSK"/>
        <family val="2"/>
      </rPr>
      <t xml:space="preserve"> = 988,885.33 + 12,191.11X</t>
    </r>
  </si>
  <si>
    <r>
      <t xml:space="preserve">จากสมการ      </t>
    </r>
    <r>
      <rPr>
        <b/>
        <sz val="16"/>
        <rFont val="TH SarabunPSK"/>
        <family val="2"/>
      </rPr>
      <t>y</t>
    </r>
    <r>
      <rPr>
        <b/>
        <sz val="11"/>
        <rFont val="TH SarabunPSK"/>
        <family val="2"/>
      </rPr>
      <t xml:space="preserve"> = 834,014.92 + 17,101.70X</t>
    </r>
  </si>
  <si>
    <r>
      <t xml:space="preserve">จากสมการ      </t>
    </r>
    <r>
      <rPr>
        <b/>
        <sz val="16"/>
        <rFont val="TH SarabunPSK"/>
        <family val="2"/>
      </rPr>
      <t>y</t>
    </r>
    <r>
      <rPr>
        <b/>
        <sz val="11"/>
        <rFont val="TH SarabunPSK"/>
        <family val="2"/>
      </rPr>
      <t xml:space="preserve"> = 461,366.67 + 3,170.68X</t>
    </r>
  </si>
  <si>
    <t>โครงการฝึกอบรมปฐมนิเทศ</t>
  </si>
  <si>
    <t>โครงการฝึกอบรมส่งเสริมพัฒนาศักยภาพบุคลากรระดับปฏิบัติการของกรุงเทพมหานคร</t>
  </si>
  <si>
    <t>โครงการพัฒนาความรู้เสริมสร้างวินัยพนักงานขับรถยนต์</t>
  </si>
  <si>
    <t>โครงการเพิ่มประสิทธิภาพการพัฒนาบุคลากร (กิจกรรมฝึกอบรมการไกล่เกลี่ยข้อพิพาท)</t>
  </si>
  <si>
    <t>โครงการให้ทุนศึกษาในประเทศ</t>
  </si>
  <si>
    <t>โครงการให้ทุนข้าราชการไปศึกษาในประเทศ (โครงการใหม่)</t>
  </si>
  <si>
    <t>โครงการฝึกอบรม สัมมนา ประชุมในประเทศ</t>
  </si>
  <si>
    <t>โครงการศึกษา ฝึกอบรม ประชุม ดูงานต่างประเทศ</t>
  </si>
  <si>
    <t>โครงการดำเนินการเพื่อการสร้างและพัฒนาหลักสูตร/ประเมินผลการฝึกอบรม</t>
  </si>
  <si>
    <t>โครงการฝึกอบรมเชิงปฏิบัติการพัฒนาภาวะผู้นำลูกจ้าง</t>
  </si>
  <si>
    <t>โครงการฝึกอบรมกฎหมายสัญญาและพัสดุที่ใช้ในการปฏิบัติงาน</t>
  </si>
  <si>
    <t>โครงการสัมมนาเชิงปฏิบัติการเพื่อสร้างและพัฒนาหลักสูตรตามสายวิชาชีพ</t>
  </si>
  <si>
    <t>โครงการรักษาศีลและเจริญภาวนา</t>
  </si>
  <si>
    <t>โครงการพัฒนาจิตพิชิตงาน</t>
  </si>
  <si>
    <t>โครงการสร้างคุณธรรมนำความมั่นคงในชีวิต</t>
  </si>
  <si>
    <t>โครงการฝึกอบรมยุทธศาสตร์ชาติว่าด้วยการป้องกันและปราบปรามทุจริต</t>
  </si>
  <si>
    <t>โครงการฝึกอบรมการใช้เครื่องมือทางการบริหารเพื่อปรับปรุงระบบงานอย่างต่อเนื่อง (หลักสูตร IDP)</t>
  </si>
  <si>
    <t>โครงการศึกษาต่างประเทศ</t>
  </si>
  <si>
    <t>โครงการพัฒนาศักยภาพบุคลากรด้าน e-learning</t>
  </si>
  <si>
    <t>โครงการฝึกอบรมภาษาอังกฤษหลักสูตรสำหรับการศึกษาและฝึกอบรมเพิ่มเติม (IELS)</t>
  </si>
  <si>
    <t>โครงการฝึกอบรมหลักสูตรผู้บริหารมหานครระดับต้น รุ่นที่ 12, 13</t>
  </si>
  <si>
    <t>โครงการฝึกอบรมหลักสูตรนักบริหารมหานครระดับสูง รุ่นที่ 6</t>
  </si>
  <si>
    <t>โครงการฝึกอบรมหลักสูตรนักบริหารมหานครระดับกลาง รุ่นที่ 9</t>
  </si>
  <si>
    <t>โครงการฝึกอบรมหลักสูตรผู้นำมหานคร</t>
  </si>
  <si>
    <t xml:space="preserve">โครงการฝึกอบรมในประเทศด้านต่าง ๆ </t>
  </si>
  <si>
    <t>ยุทธศาสตร์ที่ 4  การพัฒนาความสามารถทางการบริหารจัดการ (Managerial Capability) และการพัฒนาภาวะผู้นำ (Leadership)</t>
  </si>
  <si>
    <t>โครงการฝึกอบรมหลักสูตรปฐมนิเทศลูกจ้างประจำ</t>
  </si>
  <si>
    <t>ยุทธศาสตร์ที่ 5  การเสริมสร้างจิตสำนึกและคุณธรรมจริยธรรมในการเป็นข้าราชการที่ดี</t>
  </si>
  <si>
    <t>จำนวนประชากรในเขตกรุงเทพมหานคร เขตปริมณฑล และทั่วราชอาณาจักรปี พ.ศ. 2543 - 2554</t>
  </si>
  <si>
    <r>
      <t xml:space="preserve">แหล่งข้อมูล  :  </t>
    </r>
    <r>
      <rPr>
        <b/>
        <sz val="12"/>
        <rFont val="TH SarabunPSK"/>
        <family val="2"/>
      </rPr>
      <t>ประมาณการของปี พ.ศ. 2555 และ 2556 กองยุทธศาสตร์บริหารจัดการ สำนักยุทธศาสตร์และประเมินผล กรุงเทพมหานคร</t>
    </r>
  </si>
  <si>
    <t>แหล่งข้อมูล : สำนักบริหารการทะเบียน กรมการปกครอง กระทรวงมหาดไทย</t>
  </si>
  <si>
    <r>
      <t xml:space="preserve">หมายเหตุ   : </t>
    </r>
    <r>
      <rPr>
        <b/>
        <sz val="13"/>
        <rFont val="TH SarabunPSK"/>
        <family val="2"/>
      </rPr>
      <t>สัญชาติอื่น คือ จำนวนประชากรที่ไม่ได้สัญชาติไทย และมีชื่ออยู่ในทะเบียนบ้าน</t>
    </r>
  </si>
  <si>
    <r>
      <t xml:space="preserve">หมายเหตุ   : </t>
    </r>
    <r>
      <rPr>
        <b/>
        <sz val="13"/>
        <rFont val="TH SarabunPSK"/>
        <family val="2"/>
      </rPr>
      <t>อยู่ระหว่างย้าย คือ จำนวนประชากรที่ย้ายออกแต่ยังไม่ได้ย้ายเข้า</t>
    </r>
  </si>
  <si>
    <t xml:space="preserve">จำนวนประชากร  พื้นที่  ความหนาแน่น  จำนวนบ้าน  ในเขตกรุงเทพมหานคร </t>
  </si>
  <si>
    <t xml:space="preserve">   ชาย</t>
  </si>
  <si>
    <t xml:space="preserve">   หญิง</t>
  </si>
  <si>
    <t>แหล่งข้อมูล  :  1. สำนักบริหารการทะเบียน กรมการปกครอง กระทรวงมหาดไทย</t>
  </si>
  <si>
    <r>
      <t xml:space="preserve">แหล่งข้อมูล  :  </t>
    </r>
    <r>
      <rPr>
        <b/>
        <sz val="10"/>
        <rFont val="TH SarabunPSK"/>
        <family val="2"/>
      </rPr>
      <t>2. กองสำรวจและแผนที่ สำนักผังเมือง กรุงเทพมหานคร</t>
    </r>
  </si>
  <si>
    <t>เขตคลองเตย</t>
  </si>
  <si>
    <t>แขวงคลองตัน</t>
  </si>
  <si>
    <t>แขวงคลองเตย</t>
  </si>
  <si>
    <t>แขวงพระโขนง</t>
  </si>
  <si>
    <t>เขตคลองสาน</t>
  </si>
  <si>
    <t>แขวงคลองต้นไทร</t>
  </si>
  <si>
    <t>แขวงคลองสาน</t>
  </si>
  <si>
    <t>แขวงบางลำภูล่าง</t>
  </si>
  <si>
    <t>แขวงสมเด็จเจ้าพระยา</t>
  </si>
  <si>
    <t>เขตคลองสามวา</t>
  </si>
  <si>
    <t>แขวงทรายกองดิน</t>
  </si>
  <si>
    <t>แขวงทรายกองดินใต้</t>
  </si>
  <si>
    <t>แขวงบางชัน</t>
  </si>
  <si>
    <t>แขวงสามวาตะวันตก</t>
  </si>
  <si>
    <t>แขวงสามวาตะวันออก</t>
  </si>
  <si>
    <t>เขตคันนายาว</t>
  </si>
  <si>
    <t>แขวงคันนายาว</t>
  </si>
  <si>
    <t>แขวงรามอินทรา</t>
  </si>
  <si>
    <t>เขตจตุจักร</t>
  </si>
  <si>
    <t>แขวงจตุจักร</t>
  </si>
  <si>
    <t>แขวงจอมพล</t>
  </si>
  <si>
    <t>แขวงจันทรเกษม</t>
  </si>
  <si>
    <t>แขวงลาดยาว</t>
  </si>
  <si>
    <t>แขวงเสนานิคม</t>
  </si>
  <si>
    <t>เขตจอมทอง</t>
  </si>
  <si>
    <t>แขวงจอมทอง</t>
  </si>
  <si>
    <t>แขวงบางขุนเทียน</t>
  </si>
  <si>
    <t>แขวงบางค้อ</t>
  </si>
  <si>
    <t>แขวงบางมด</t>
  </si>
  <si>
    <t>เขตดอนเมือง</t>
  </si>
  <si>
    <t>แขวงดอนเมือง</t>
  </si>
  <si>
    <t>แขวงสนามบิน</t>
  </si>
  <si>
    <t>แขวงสีกัน</t>
  </si>
  <si>
    <t>เขตดินแดง</t>
  </si>
  <si>
    <t>แขวงดินแดง</t>
  </si>
  <si>
    <t>เขตดุสิต</t>
  </si>
  <si>
    <t>แขวงดุสิต</t>
  </si>
  <si>
    <t>แขวงถนนนครไชยศรี</t>
  </si>
  <si>
    <t>แขวงวชิรพยาบาล</t>
  </si>
  <si>
    <t>แขวงสวนจิตรลดา</t>
  </si>
  <si>
    <t>แขวงสี่แยกมหานาค</t>
  </si>
  <si>
    <t>เขตตลิ่งชัน</t>
  </si>
  <si>
    <t>แขวงคลองชักพระ</t>
  </si>
  <si>
    <t>แขวงฉิมพลี</t>
  </si>
  <si>
    <t>แขวงตลิ่งชัน</t>
  </si>
  <si>
    <t>แขวงบางเชือกหนัง</t>
  </si>
  <si>
    <t>แขวงบางพรม</t>
  </si>
  <si>
    <t>แขวงบางระมาด</t>
  </si>
  <si>
    <t>เขตทวีวัฒนา</t>
  </si>
  <si>
    <t>แขวงทวีวัฒนา</t>
  </si>
  <si>
    <t>แขวงศาลาธรรมสพน์</t>
  </si>
  <si>
    <t>เขตทุ่งครุ</t>
  </si>
  <si>
    <t>แขวงทุ่งครุ</t>
  </si>
  <si>
    <t>เขตธนบุรี</t>
  </si>
  <si>
    <t>แขวงดาวคะนอง</t>
  </si>
  <si>
    <t>แขวงตลาดพลู</t>
  </si>
  <si>
    <t>แขวงบางยี่เรือ</t>
  </si>
  <si>
    <t>แขวงบุคคโล</t>
  </si>
  <si>
    <t>แขวงวัดกัลยาณ์</t>
  </si>
  <si>
    <t>แขวงสำเหร่</t>
  </si>
  <si>
    <t>แขวงหิรัญรูจี</t>
  </si>
  <si>
    <t>เขตบางเขน</t>
  </si>
  <si>
    <t>แขวงท่าแร้ง</t>
  </si>
  <si>
    <t>แขวงอนุสาวรีย์</t>
  </si>
  <si>
    <t>เขตบางแค</t>
  </si>
  <si>
    <t>แขวงบางแค</t>
  </si>
  <si>
    <t>แขวงบางแคเหนือ</t>
  </si>
  <si>
    <t>แขวงบางไผ่</t>
  </si>
  <si>
    <t>แขวงหลักสอง</t>
  </si>
  <si>
    <t>เขตบางกอกใหญ่</t>
  </si>
  <si>
    <t>แขวงวัดท่าพระ</t>
  </si>
  <si>
    <t>แขวงวัดอรุณ</t>
  </si>
  <si>
    <t>เขตบางกอกน้อย</t>
  </si>
  <si>
    <t>แขวงบางขุนนนท์</t>
  </si>
  <si>
    <t>แขวงบางขุนศรี</t>
  </si>
  <si>
    <t>แขวงบ้านช่างหล่อ</t>
  </si>
  <si>
    <t>แขวงศิริราช</t>
  </si>
  <si>
    <t>แขวงอรุณอมรินทร์</t>
  </si>
  <si>
    <t>เขตบางกะปิ</t>
  </si>
  <si>
    <t>แขวงคลองจั่น</t>
  </si>
  <si>
    <t>แขวงหัวหมาก</t>
  </si>
  <si>
    <t>เขตบางขุนเทียน</t>
  </si>
  <si>
    <t>แขวงท่าข้าม</t>
  </si>
  <si>
    <t>แขวงแสมดำ</t>
  </si>
  <si>
    <t>เขตบางคอแหลม</t>
  </si>
  <si>
    <t>แขวงบางคอแหลม</t>
  </si>
  <si>
    <t>แขวงบางโคล่</t>
  </si>
  <si>
    <t>แขวงวัดพระยาไกร</t>
  </si>
  <si>
    <t>เขตบางซื่อ</t>
  </si>
  <si>
    <t>แขวงบางซื่อ</t>
  </si>
  <si>
    <t>แขวงวงศ์สว่าง</t>
  </si>
  <si>
    <t>เขตบางนา</t>
  </si>
  <si>
    <t>แขวงบางนา</t>
  </si>
  <si>
    <t>เขตบางบอน</t>
  </si>
  <si>
    <t>แขวงบางบอน</t>
  </si>
  <si>
    <t>เขตบางพลัด</t>
  </si>
  <si>
    <t>แขวงบางบำหรุ</t>
  </si>
  <si>
    <t>แขวงบางพลัด</t>
  </si>
  <si>
    <t>แขวงบางยี่ขัน</t>
  </si>
  <si>
    <t>แขวงบางอ้อ</t>
  </si>
  <si>
    <t>เขตบางรัก</t>
  </si>
  <si>
    <t>แขวงบางรัก</t>
  </si>
  <si>
    <t>แขวงมหาพฤฒาราม</t>
  </si>
  <si>
    <t>แขวงสี่พระยา</t>
  </si>
  <si>
    <t>แขวงสีลม</t>
  </si>
  <si>
    <t>แขวงสุริยวงศ์</t>
  </si>
  <si>
    <t>เขตบึงกุ่ม</t>
  </si>
  <si>
    <t>แขวงคลองกุ่ม</t>
  </si>
  <si>
    <t>แขวงนวมินทร์</t>
  </si>
  <si>
    <t>แขวงนวลจันทร์</t>
  </si>
  <si>
    <t>เขตปทุมวัน</t>
  </si>
  <si>
    <t>แขวงปทุมวัน</t>
  </si>
  <si>
    <t>แขวงรองเมือง</t>
  </si>
  <si>
    <t>แขวงลุมพินี</t>
  </si>
  <si>
    <t>แขวงวังใหม่</t>
  </si>
  <si>
    <t>เขตประเวศ</t>
  </si>
  <si>
    <t>แขวงดอกไม้</t>
  </si>
  <si>
    <t>แขวงประเวศ</t>
  </si>
  <si>
    <t>แขวงหนองบอน</t>
  </si>
  <si>
    <t>เขตป้อมปราบศัตรูพ่าย</t>
  </si>
  <si>
    <t>แขวงคลองมหานาค</t>
  </si>
  <si>
    <t>แขวงบ้านบาตร</t>
  </si>
  <si>
    <t>แขวงป้อมปราบ</t>
  </si>
  <si>
    <t>แขวงวัดเทพศิรินทร์</t>
  </si>
  <si>
    <t>แขวงวัดโสมนัส</t>
  </si>
  <si>
    <t>เขตพญาไท</t>
  </si>
  <si>
    <t>แขวงสามเสนใน</t>
  </si>
  <si>
    <t>เขตพระโขนง</t>
  </si>
  <si>
    <t>แขวงบางจาก</t>
  </si>
  <si>
    <t>เขตพระนคร</t>
  </si>
  <si>
    <t>แขวงชนะสงคราม</t>
  </si>
  <si>
    <t>แขวงตลาดยอด</t>
  </si>
  <si>
    <t>แขวงบวรนิเวศ</t>
  </si>
  <si>
    <t>แขวงบางขุนพรหม</t>
  </si>
  <si>
    <t>แขวงบ้านพานถม</t>
  </si>
  <si>
    <t>แขวงพระบรมมหาราชวัง</t>
  </si>
  <si>
    <t>แขวงวังบูรพาภิรมย์</t>
  </si>
  <si>
    <t>แขวงวัดราชบพิธ</t>
  </si>
  <si>
    <t>แขวงวัดสามพระยา</t>
  </si>
  <si>
    <t>แขวงศาลเจ้าพ่อเสือ</t>
  </si>
  <si>
    <t>แขวงสำราญราษฎร์</t>
  </si>
  <si>
    <t>แขวงเสาชิงช้า</t>
  </si>
  <si>
    <t>เขตภาษีเจริญ</t>
  </si>
  <si>
    <t>แขวงคลองขวาง</t>
  </si>
  <si>
    <t>แขวงคูหาสวรรค์</t>
  </si>
  <si>
    <t>แขวงบางด้วน</t>
  </si>
  <si>
    <t>แขวงบางแวก</t>
  </si>
  <si>
    <t>แขวงบางหว้า</t>
  </si>
  <si>
    <t>แขวงปากคลองภาษีเจริญ</t>
  </si>
  <si>
    <t>เขตมีนบุรี</t>
  </si>
  <si>
    <t>แขวงมีนบุรี</t>
  </si>
  <si>
    <t>แขวงแสนแสบ</t>
  </si>
  <si>
    <t>เขตยานนาวา</t>
  </si>
  <si>
    <t>แขวงช่องนนทรี</t>
  </si>
  <si>
    <t>แขวงบางโพงพาง</t>
  </si>
  <si>
    <t>เขตราชเทวี</t>
  </si>
  <si>
    <t>แขวงถนนพญาไท</t>
  </si>
  <si>
    <t>แขวงถนนเพชรบุรี</t>
  </si>
  <si>
    <t>แขวงทุ่งพญาไท</t>
  </si>
  <si>
    <t>แขวงมักกะสัน</t>
  </si>
  <si>
    <t>เขตราษฎร์บูรณะ</t>
  </si>
  <si>
    <t>แขวงบางปะกอก</t>
  </si>
  <si>
    <t>แขวงราษฎร์บูรณะ</t>
  </si>
  <si>
    <t>เขตลาดกระบัง</t>
  </si>
  <si>
    <t>แขวงขุมทอง</t>
  </si>
  <si>
    <t>แขวงคลองสองต้นนุ่น</t>
  </si>
  <si>
    <t>แขวงคลองสามประเวศ</t>
  </si>
  <si>
    <t>แขวงทับยาว</t>
  </si>
  <si>
    <t>แขวงลาดกระบัง</t>
  </si>
  <si>
    <t>แขวงลำปลาทิว</t>
  </si>
  <si>
    <t>เขตลาดพร้าว</t>
  </si>
  <si>
    <t>แขวงจรเข้บัว</t>
  </si>
  <si>
    <t>แขวงลาดพร้าว</t>
  </si>
  <si>
    <t>เขตวังทองหลาง</t>
  </si>
  <si>
    <t>แขวงคลองเจ้าคุณสิงห์</t>
  </si>
  <si>
    <t>แขวงพลับพลา</t>
  </si>
  <si>
    <t>แขวงวังทองหลาง</t>
  </si>
  <si>
    <t>แขวงสะพานสอง</t>
  </si>
  <si>
    <t>เขตวัฒนา</t>
  </si>
  <si>
    <t>แขวงคลองตันเหนือ</t>
  </si>
  <si>
    <t>แขวงคลองเตยเหนือ</t>
  </si>
  <si>
    <t>แขวงพระโขนงเหนือ</t>
  </si>
  <si>
    <t>เขตสวนหลวง</t>
  </si>
  <si>
    <t>แขวงสวนหลวง</t>
  </si>
  <si>
    <t>เขตสะพานสูง</t>
  </si>
  <si>
    <t>แขวงสะพานสูง</t>
  </si>
  <si>
    <t>เขตสัมพันธวงศ์</t>
  </si>
  <si>
    <t>แขวงจักรวรรดิ</t>
  </si>
  <si>
    <t>แขวงตลาดน้อย</t>
  </si>
  <si>
    <t>แขวงสัมพันธวงศ์</t>
  </si>
  <si>
    <t>เขตสาทร</t>
  </si>
  <si>
    <t>แขวงทุ่งมหาเมฆ</t>
  </si>
  <si>
    <t>แขวงทุ่งวัดดอน</t>
  </si>
  <si>
    <t>แขวงยานนาวา</t>
  </si>
  <si>
    <t>เขตสายไหม</t>
  </si>
  <si>
    <t>แขวงคลองถนน</t>
  </si>
  <si>
    <t>แขวงสายไหม</t>
  </si>
  <si>
    <t>แขวงออเงิน</t>
  </si>
  <si>
    <t>เขตหนองแขม</t>
  </si>
  <si>
    <t>แขวงหนองแขม</t>
  </si>
  <si>
    <t>แขวงหนองค้างพลู</t>
  </si>
  <si>
    <t>เขตหนองจอก</t>
  </si>
  <si>
    <t>แขวงกระทุ่มราย</t>
  </si>
  <si>
    <t>แขวงคลองสิบ</t>
  </si>
  <si>
    <t>แขวงคลองสิบสอง</t>
  </si>
  <si>
    <t>แขวงคู้ฝั่งเหนือ</t>
  </si>
  <si>
    <t>แขวงโคกแฝด</t>
  </si>
  <si>
    <t>แขวงลำต้อยติ่ง</t>
  </si>
  <si>
    <t>แขวงลำผักชี</t>
  </si>
  <si>
    <t>แขวงหนองจอก</t>
  </si>
  <si>
    <t>เขตหลักสี่</t>
  </si>
  <si>
    <t>แขวงตลาดบางเขน</t>
  </si>
  <si>
    <t>แขวงทุ่งสองห้อง</t>
  </si>
  <si>
    <t>เขตห้วยขวาง</t>
  </si>
  <si>
    <t>แขวงบางกะปิ</t>
  </si>
  <si>
    <t>แขวงสามเสนนอก</t>
  </si>
  <si>
    <t>แขวงห้วยขวาง</t>
  </si>
  <si>
    <t>แหล่งข้อมูล : 1. สำนักบริหารการทะเบียน กรมการปกครอง กระทรวงมหาดไทย</t>
  </si>
  <si>
    <r>
      <t xml:space="preserve">แหล่งข้อมูล : </t>
    </r>
    <r>
      <rPr>
        <b/>
        <sz val="11"/>
        <rFont val="TH SarabunPSK"/>
        <family val="2"/>
      </rPr>
      <t>2. กองสำรวจและแผนที่ สำนักผังเมือง กรุงเทพมหานคร</t>
    </r>
  </si>
  <si>
    <t>จำนวนประชากรในเขตกรุงเทพมหานคร พ.ศ. 2548 - 2554</t>
  </si>
  <si>
    <t>2548</t>
  </si>
  <si>
    <t>2549</t>
  </si>
  <si>
    <t>2550</t>
  </si>
  <si>
    <t>2551</t>
  </si>
  <si>
    <t>2552</t>
  </si>
  <si>
    <t>2553</t>
  </si>
  <si>
    <t>2554</t>
  </si>
  <si>
    <t>จำนวนบ้านในกรุงเทพมหานคร พ.ศ. 2548 - 2554</t>
  </si>
  <si>
    <t>โครงการทุนอมรินทร์</t>
  </si>
  <si>
    <t xml:space="preserve">รวมยุทธศาสตร์ที่ 1 - 9 </t>
  </si>
  <si>
    <t>หมายเหตุ   : เกิดปีจันทรคติ คือ จำนวนประชากรที่เกิดข้างขึ้นข้างแรมซึ่งจำวันเกิดที่แน่ชัดไม่ได้ มีสัญชาติไทยและมีชื่อในทะเบียนบ้าน</t>
  </si>
  <si>
    <t>ยอดรวม</t>
  </si>
  <si>
    <t>รายจ่ายจริงของกรุงเทพมหานครต่อจำนวนประชากร ปีงบประมาณ 2542 - 2554</t>
  </si>
  <si>
    <t>ประชากร (ล้านคน)</t>
  </si>
  <si>
    <t>5.66</t>
  </si>
  <si>
    <t>5.68</t>
  </si>
  <si>
    <t>5.73</t>
  </si>
  <si>
    <t>5.78</t>
  </si>
  <si>
    <t>5.84</t>
  </si>
  <si>
    <t>5.63</t>
  </si>
  <si>
    <t>5.70</t>
  </si>
  <si>
    <t>5.72</t>
  </si>
  <si>
    <t>5.71</t>
  </si>
  <si>
    <t>5.67</t>
  </si>
  <si>
    <t>แหล่งข้อมูล : 1. ข้อมูลรายจ่ายจริง จากกองบัญชี สำนักการคลัง กรุงเทพมหานคร</t>
  </si>
  <si>
    <r>
      <rPr>
        <b/>
        <sz val="12"/>
        <color indexed="9"/>
        <rFont val="TH SarabunPSK"/>
        <family val="2"/>
      </rPr>
      <t>แหล่งข้อมูล :</t>
    </r>
    <r>
      <rPr>
        <b/>
        <sz val="12"/>
        <color indexed="8"/>
        <rFont val="TH SarabunPSK"/>
        <family val="2"/>
      </rPr>
      <t xml:space="preserve"> 2. ข้อมูลประชากร จากสำนักบริหารการทะเบียน กรมการปกครอง กระทรวงมหาดไทย</t>
    </r>
  </si>
  <si>
    <r>
      <t xml:space="preserve">หมายเหตุ    : </t>
    </r>
    <r>
      <rPr>
        <b/>
        <sz val="12"/>
        <rFont val="TH SarabunPSK"/>
        <family val="2"/>
      </rPr>
      <t>2. * ในปีงบประมาณ 2554 รายจ่ายจริงเป็นยอดรายจ่ายไม่รวมเงินกันไว้เบิกเหลื่อมปี</t>
    </r>
  </si>
  <si>
    <t>จำนวนและอัตราร้อยละของประชากร (อายุ 15 ปีขึ้นไป) ในปี พ.ศ. 2554 จำแนกตามสถานภาพแรงงาน</t>
  </si>
  <si>
    <t>สถานภาพแรงงาน</t>
  </si>
  <si>
    <t>จำนวนประชากร (พันคน)</t>
  </si>
  <si>
    <t>อัตราร้อยละของประชากร</t>
  </si>
  <si>
    <t>ประชากรอายุ 15 ปีขึ้นไป</t>
  </si>
  <si>
    <t>กำลังแรงงานรวม</t>
  </si>
  <si>
    <t>1. กำลังแรงงานปัจจุบัน</t>
  </si>
  <si>
    <t xml:space="preserve">    1.1 ผู้มีงานทำ</t>
  </si>
  <si>
    <t xml:space="preserve">            - ทำงาน</t>
  </si>
  <si>
    <t xml:space="preserve">            - มีงานประจำแต่ไม่ทำงาน</t>
  </si>
  <si>
    <t xml:space="preserve">    1.2 ผู้ว่างงาน</t>
  </si>
  <si>
    <t xml:space="preserve">            - หางานทำ</t>
  </si>
  <si>
    <t xml:space="preserve">            - ไม่หางานทำแต่พร้อมทำงาน</t>
  </si>
  <si>
    <t>2. กำลังแรงงานที่รอฤดูกาล</t>
  </si>
  <si>
    <t>1. ทำงานบ้าน</t>
  </si>
  <si>
    <t>2. เรียนหนังสือ</t>
  </si>
  <si>
    <t>3. ยังเด็ก ชรา/ไม่สามารถทำงานได้</t>
  </si>
  <si>
    <t>4. อื่น ๆ</t>
  </si>
  <si>
    <t>แหล่งข้อมูล : การสำรวจภาวะการทำงานของประชากร เดือนธันวาคม พ.ศ. 2554 สำนักงานสถิติแห่งชาติ</t>
  </si>
  <si>
    <t>จำนวนและอัตราร้อยละของผู้มีงานทำในปี พ.ศ. 2554 จำแนกตามอาชีพ</t>
  </si>
  <si>
    <t>อาชีพ</t>
  </si>
  <si>
    <t>จำนวนผู้มีงานทำ (พันคน)</t>
  </si>
  <si>
    <t>อัตราร้อยละของผู้มีงานทำ</t>
  </si>
  <si>
    <t>1. ผู้บัญญัติกฎหมาย ข้าราชการอาวุโส และผู้จัดการ</t>
  </si>
  <si>
    <t xml:space="preserve">2. ผู้ประกอบวิชาชีพด้านต่าง ๆ </t>
  </si>
  <si>
    <t>3. ผู้ประกอบวิชาชีพช่างเทคนิคสาขาต่าง ๆ และอาชีพที่เกี่ยวข้อง</t>
  </si>
  <si>
    <t>4. เสมียน</t>
  </si>
  <si>
    <t>5. พนักงานบริการและพนักงานในร้านค้าและตลาด</t>
  </si>
  <si>
    <t>6. ผู้ปฏิบัติงานที่มีฝีมือในด้านการเกษตรและการประมง</t>
  </si>
  <si>
    <t>7. ผู้ปฏิบัติงานด้านความสามารถทางฝีมือและธุรกิจการค้าที่เกี่ยวข้อง</t>
  </si>
  <si>
    <t>8. ผู้ปฏิบัติการโรงงานและเครื่องจักรและผู้ปฏิบัติงานด้านการประกอบ</t>
  </si>
  <si>
    <t>9. อาชีพขั้นพื้นฐานต่าง ๆ ในด้านการขายและการให้บริการ</t>
  </si>
  <si>
    <t>10. อาชีพซึ่งมิได้จำแนกไว้ในหมวดอื่น</t>
  </si>
  <si>
    <t>ภาวะการทำงานของประชากรทั่วราชอาณาจักรปี พ.ศ. 2550 - 2554</t>
  </si>
  <si>
    <t>หน่วย : พันคน</t>
  </si>
  <si>
    <t>1. ผู้อยู่ในกำลังแรงงาน</t>
  </si>
  <si>
    <t xml:space="preserve">    1.3 ผู้ที่รอฤดูกาล</t>
  </si>
  <si>
    <t>2. ผู้อยู่นอกกำลังแรงงาน</t>
  </si>
  <si>
    <t>อัตราการว่างงาน*</t>
  </si>
  <si>
    <t>แหล่งข้อมูล : การสำรวจภาวะการทำงานของประชากร เดือนธันวาคม พ.ศ. 2550 - 2554 สำนักงานสถิติแห่งชาติ</t>
  </si>
  <si>
    <t xml:space="preserve">หมายเหตุ : * อัตราการว่างงาน   =             </t>
  </si>
  <si>
    <t xml:space="preserve">ผู้ว่างงาน x 100 </t>
  </si>
  <si>
    <t xml:space="preserve">            </t>
  </si>
  <si>
    <t>ผู้อยู่ในกำลังแรงงาน</t>
  </si>
  <si>
    <t>ภาวะการทำงานของประชากรทั่วราชอาณาจักร ปี 2550 - 2554</t>
  </si>
  <si>
    <t>สถานภาพแรงาน</t>
  </si>
  <si>
    <t>ธันวาคม 2550</t>
  </si>
  <si>
    <t>ธันวาคม 2551</t>
  </si>
  <si>
    <t>ธันวาคม 2552</t>
  </si>
  <si>
    <t>ธันวาคม 2553</t>
  </si>
  <si>
    <t>ธันวาคม 2554</t>
  </si>
  <si>
    <t xml:space="preserve">หมายเหตุ   :  * อัตราการว่างงาน    =             </t>
  </si>
  <si>
    <t>จำนวนประชากรทั่วราชอาณาจักรอายุ 15 ปีขึ้นไปในปี พ.ศ. 2554 จำแนกตามสถานภาพแรงงาน</t>
  </si>
  <si>
    <t>หน่วย : ล้านคน</t>
  </si>
  <si>
    <t>เดือนธันวาคม 2553</t>
  </si>
  <si>
    <t>เดือนธันวาคม 2554</t>
  </si>
  <si>
    <t>53.72</t>
  </si>
  <si>
    <t>39.50</t>
  </si>
  <si>
    <t>39.19</t>
  </si>
  <si>
    <t>0.27</t>
  </si>
  <si>
    <t>0.04</t>
  </si>
  <si>
    <t>14.22</t>
  </si>
  <si>
    <t>0.7</t>
  </si>
  <si>
    <t>จำนวนและอัตราร้อยละของผู้มีงานทำในปี พ.ศ. 2554 จำแนกตามระดับการศึกษาที่สำเร็จ</t>
  </si>
  <si>
    <t>ระดับการศึกษาที่สำเร็จ</t>
  </si>
  <si>
    <t>1. ไม่มีการศึกษา</t>
  </si>
  <si>
    <t>2. ต่ำกว่าประถมศึกษา</t>
  </si>
  <si>
    <t>3. ประถมศึกษา</t>
  </si>
  <si>
    <t>4. มัธยมศึกษาตอนต้น</t>
  </si>
  <si>
    <t>5. มัธยมศึกษาตอนปลาย</t>
  </si>
  <si>
    <t xml:space="preserve">    5.1 สายสามัญ</t>
  </si>
  <si>
    <t xml:space="preserve">    5.2 สายอาชีวศึกษา</t>
  </si>
  <si>
    <t xml:space="preserve">    5.3 สายวิชาการศึกษา</t>
  </si>
  <si>
    <t>6. อุดมศึกษา</t>
  </si>
  <si>
    <t xml:space="preserve">    6.1 สายวิชาการ</t>
  </si>
  <si>
    <t xml:space="preserve">    6.2 สายวิชาชีพ</t>
  </si>
  <si>
    <t xml:space="preserve">    6.3 สายวิชาการศึกษา</t>
  </si>
  <si>
    <t>7. การศึกษาอื่นๆ</t>
  </si>
  <si>
    <t>8. ไม่ทราบ</t>
  </si>
  <si>
    <t>ภาวะการทำงานของประชากรในกรุงเทพมหานครปี พ.ศ. 2550 - 2554</t>
  </si>
  <si>
    <t>จำนวนและอัตราร้อยละของผู้มีงานทำในปี พ.ศ. 2554 จำแนกตามสถานภาพทำงาน</t>
  </si>
  <si>
    <t>สถานภาพทำงาน</t>
  </si>
  <si>
    <t>1. นายจ้าง</t>
  </si>
  <si>
    <t>2. ลูกจ้างรัฐบาล</t>
  </si>
  <si>
    <t>3. ลูกจ้างเอกชน</t>
  </si>
  <si>
    <t>4. ทำงานส่วนตัว</t>
  </si>
  <si>
    <t>5. ทำงานให้ครอบครัวโดยไม่ได้รับค่าจ้าง</t>
  </si>
  <si>
    <t>6. การรวมกลุ่ม*</t>
  </si>
  <si>
    <t>จำนวนและอัตราร้อยละของผู้ว่างงานในปี พ.ศ. 2554 จำแนกตามอุตสาหกรรมที่เคยทำ</t>
  </si>
  <si>
    <t>อุตสาหกรรม</t>
  </si>
  <si>
    <t>จำนวนผู้ว่างงาน (พันคน)</t>
  </si>
  <si>
    <t>อัตราร้อยละของผู้ว่างงาน</t>
  </si>
  <si>
    <t>1. ไม่เคยทำงานมาก่อน</t>
  </si>
  <si>
    <t>2. เคยทำงานมาก่อน</t>
  </si>
  <si>
    <t xml:space="preserve">    2.1 ภาคเกษตรกรรม</t>
  </si>
  <si>
    <t xml:space="preserve">    2.2 ภาคการผลิต</t>
  </si>
  <si>
    <t xml:space="preserve">    2.3 ภาคการบริการ</t>
  </si>
  <si>
    <t>จำนวนและอัตราร้อยละของผู้ว่างงานในปี พ.ศ. 2554 จำแนกตามระดับการศึกษาที่สำเร็จ</t>
  </si>
  <si>
    <t>อัตราการว่างงานของประชากรกรุงเทพมหานคร</t>
  </si>
  <si>
    <t xml:space="preserve">  พ.ศ.</t>
  </si>
  <si>
    <t>ไตรมาสที่ 1</t>
  </si>
  <si>
    <t>ไตรมาสที่ 2</t>
  </si>
  <si>
    <t>ไตรมาสที่ 3</t>
  </si>
  <si>
    <t>ไตรมาสที่ 4</t>
  </si>
  <si>
    <t>แหล่งข้อมูล  : การสำรวจภาวะการทำงานของประชากร พ.ศ. 2545 - 2554 สำนักงานสถิติแห่งชาติ</t>
  </si>
  <si>
    <r>
      <t xml:space="preserve">หมายเหตุ </t>
    </r>
    <r>
      <rPr>
        <b/>
        <sz val="14"/>
        <color indexed="9"/>
        <rFont val="TH SarabunPSK"/>
        <family val="2"/>
      </rPr>
      <t xml:space="preserve"> .</t>
    </r>
    <r>
      <rPr>
        <b/>
        <sz val="14"/>
        <rFont val="TH SarabunPSK"/>
        <family val="2"/>
      </rPr>
      <t xml:space="preserve">  : อัตราการว่างงาน  =</t>
    </r>
  </si>
  <si>
    <t xml:space="preserve">   ผู้ว่างงาน x 100</t>
  </si>
  <si>
    <t xml:space="preserve">                                       </t>
  </si>
  <si>
    <t xml:space="preserve"> ผู้อยู่ในกำลังแรงงาน</t>
  </si>
  <si>
    <r>
      <t xml:space="preserve">หมายเหตุ  .  : </t>
    </r>
    <r>
      <rPr>
        <b/>
        <sz val="14"/>
        <rFont val="TH SarabunPSK"/>
        <family val="2"/>
      </rPr>
      <t>รวม =</t>
    </r>
  </si>
  <si>
    <t xml:space="preserve">ไตรมาสที่ 1 + ไตรมาสที่ 2 + ไตรมาสที่ 3 + ไตรมาสที่ 4 </t>
  </si>
  <si>
    <t>อัตราการว่างงานของประชากรกรุงเทพมหานคร จำแนกตามเพศ เป็นรายไตรมาส พ.ศ. 2545 - 2554</t>
  </si>
  <si>
    <t xml:space="preserve">เพศ </t>
  </si>
  <si>
    <t>หมายเหตุ  :  อัตราการว่างงาน  =</t>
  </si>
  <si>
    <t>ผู้ว่างงาน x 100</t>
  </si>
  <si>
    <t>ร้อยละของประชากร จำแนกตามภาคที่เกิดและภาคที่อยู่ปัจจุบัน พ.ศ. 2553</t>
  </si>
  <si>
    <t>ภาคที่อยู่ปัจจุบัน</t>
  </si>
  <si>
    <t>ภาคที่เกิด</t>
  </si>
  <si>
    <t>กลาง</t>
  </si>
  <si>
    <t>เหนือ</t>
  </si>
  <si>
    <t>ตะวันออกเฉียงเหนือ</t>
  </si>
  <si>
    <t>ใต้</t>
  </si>
  <si>
    <t>ต่างประเทศ</t>
  </si>
  <si>
    <t>ไม่ทราบ</t>
  </si>
  <si>
    <t>แหล่งข้อมูล : สำมะโนประชากรและเคหะ พ.ศ. 2553 สำนักงานสถิติแห่งชาติ</t>
  </si>
  <si>
    <t>หมายเหตุ   : จัดทำสำมะโนประชากรครั้งที่ 11 และสำมะโนเคหะครั้งที่ 5 ณ วันสำมะโน (1 กันยายน พ.ศ. 2553)</t>
  </si>
  <si>
    <r>
      <t xml:space="preserve">หมายเหตุ   : </t>
    </r>
    <r>
      <rPr>
        <b/>
        <sz val="13"/>
        <rFont val="TH SarabunPSK"/>
        <family val="2"/>
      </rPr>
      <t>เนื่องจากปริมาณงานทั้งประเทศค่อนข้างมาก ประมาณ 20 ล้านครัวเรือน การประมวลผลข้อมูลทั้งหมดในรายละเอียดไม่อาจแล้วเสร็จในเวลาอันสั้น สำนักงานสถิติแห่งชาติ</t>
    </r>
  </si>
  <si>
    <r>
      <t xml:space="preserve">หมายเหตุ   : </t>
    </r>
    <r>
      <rPr>
        <b/>
        <sz val="13"/>
        <rFont val="TH SarabunPSK"/>
        <family val="2"/>
      </rPr>
      <t>จึงได้เลือกครัวเรือนตัวอย่าง 1% จากแบบแจกแจงรายละอียด (แบบแจงนับ) มาทำการประมวลผล พบว่า ประชากรที่เกิดและปัจจุบันอยู่ในกรุงเทพมหานคร</t>
    </r>
  </si>
  <si>
    <r>
      <t xml:space="preserve">หมายเหตุ   : </t>
    </r>
    <r>
      <rPr>
        <b/>
        <sz val="13"/>
        <rFont val="TH SarabunPSK"/>
        <family val="2"/>
      </rPr>
      <t xml:space="preserve">มีสัดส่วนเพียงร้อยละ 50.3 ที่เหลือเป็นผู้ที่ย้ายมาจากภาคอื่นๆ คือ ภาคตะวันออกเฉียงเหนือมากที่สุด (ร้อยละ 15.6) รองลงมาคือ ภาคกลาง (ร้อยละ 10.5) ภาคเหนือ (ร้อยละ 6.9) </t>
    </r>
  </si>
  <si>
    <r>
      <t xml:space="preserve">หมายเหตุ   : </t>
    </r>
    <r>
      <rPr>
        <b/>
        <sz val="13"/>
        <rFont val="TH SarabunPSK"/>
        <family val="2"/>
      </rPr>
      <t>และภาคใต้ (ร้อยละ 4.1) ตามลำดับ และมาจากต่างประเทศ ซึ่งส่วนใหญ่ไม่ใช่ผู้ที่มีสัญชาติไทย ร้อยละ 8.5</t>
    </r>
  </si>
  <si>
    <t>1 - 31 กรกฎาคม 2547</t>
  </si>
  <si>
    <t>1 - 30 มีนาคม 2549</t>
  </si>
  <si>
    <t>21 - 19 กุมภาพันธ์ 2551</t>
  </si>
  <si>
    <t>1 - 30 กรกฎาคม 2552</t>
  </si>
  <si>
    <t>15 มิถุนายน - 13 สิงหาคม 2554</t>
  </si>
  <si>
    <t>จำนวนและขนาดครัวเรือนจำแนกตามประเภท เขตการปกครอง และภาค พ.ศ. 2553</t>
  </si>
  <si>
    <t>ภาคและเขตการปกครอง</t>
  </si>
  <si>
    <t>ในเขตเทศบาล</t>
  </si>
  <si>
    <t>นอกเขตเทศบาล</t>
  </si>
  <si>
    <r>
      <t xml:space="preserve">หมายเหตุ   : </t>
    </r>
    <r>
      <rPr>
        <b/>
        <sz val="13"/>
        <rFont val="TH SarabunPSK"/>
        <family val="2"/>
      </rPr>
      <t>เนื่องจากปริมาณงานทั้งประเทศค่อนข้างมาก ประมาณ 20 ล้านครัวเรือน การประมวลผลข้อมูลทั้งหมดในรายละเอียด</t>
    </r>
  </si>
  <si>
    <r>
      <t xml:space="preserve">หมายเหตุ   : </t>
    </r>
    <r>
      <rPr>
        <b/>
        <sz val="13"/>
        <rFont val="TH SarabunPSK"/>
        <family val="2"/>
      </rPr>
      <t xml:space="preserve">ไม่อาจแล้วเสร็จในเวลาอันสั้น สำนักงานสถิติแห่งชาติจึงได้เลือกครัวเรือนตัวอย่าง 1% จากแบบแจกแจงรายละอียด </t>
    </r>
  </si>
  <si>
    <r>
      <t xml:space="preserve">หมายเหตุ   : </t>
    </r>
    <r>
      <rPr>
        <b/>
        <sz val="13"/>
        <rFont val="TH SarabunPSK"/>
        <family val="2"/>
      </rPr>
      <t>(แบบแจงนับ) มาทำการประมวลผล พบว่า กรุงเทพมหานครมีขนาดของครัวเรือนเฉลี่ยเล็กที่สุด 2.8 คน</t>
    </r>
  </si>
  <si>
    <t>รายการ</t>
  </si>
  <si>
    <t>ร้อยละ</t>
  </si>
  <si>
    <t xml:space="preserve">ครัวเรือนทั่วประเทศมีรายได้เฉลี่ยเดือนละ 23,236 บาท </t>
  </si>
  <si>
    <t>รายได้จากการทํางาน</t>
  </si>
  <si>
    <t>- ค่าจ้างเงินเดือน</t>
  </si>
  <si>
    <t>- การทําธุรกิจ</t>
  </si>
  <si>
    <t>- การทําการเกษตร</t>
  </si>
  <si>
    <t>รายได้ที่ไม่ได้เกิดจากการทํางาน</t>
  </si>
  <si>
    <t>- เงินที่ได้รับความช่วยเหลือจากบุคคลอื่นนอกครัวเรือน/รัฐ</t>
  </si>
  <si>
    <t>รายได้จากทรัพย์สิน</t>
  </si>
  <si>
    <t>- ดอกเบี้ย</t>
  </si>
  <si>
    <t>รายได้ในรูปสวัสดิการ / สินค้า และบริการต่างๆ</t>
  </si>
  <si>
    <t xml:space="preserve">รายได้ที่เป็นตัวเงินอื่นๆ </t>
  </si>
  <si>
    <t>แหล่งข้อมูล : การสำรวจภาวะเศรษฐกิจและสังคมของครัวเรือน พ.ศ. 2554 สำนักงานสถิติแห่งชาติ</t>
  </si>
  <si>
    <t>ค่าใช้จ่ายของครัวเรือนปี พ.ศ. 2553 และ 2554</t>
  </si>
  <si>
    <t>ปี พ.ศ. 2553</t>
  </si>
  <si>
    <t>ปี พ.ศ. 2554</t>
  </si>
  <si>
    <t xml:space="preserve">ปี พ.ศ. 2553 ครัวเรือนทั่วประเทศมีคาใชจายเฉลี่ยเดือนละ 16,819 บาท </t>
  </si>
  <si>
    <t xml:space="preserve">ปี พ.ศ. 2554 ครัวเรือนทั่วประเทศมีคาใชจายเฉลี่ยเดือนละ 17,403 บาท </t>
  </si>
  <si>
    <t>- คาที่อยูอาศัยและเครื่องใชภายในบาน</t>
  </si>
  <si>
    <t>- การเดินทางและยานพาหนะ</t>
  </si>
  <si>
    <t>- ใช้ส่วนบุคคล/เครื่องนุงหม/รองเทา</t>
  </si>
  <si>
    <t>- การสื่อสาร</t>
  </si>
  <si>
    <t>- ในการบันเทิง/การจัดงานพิธี</t>
  </si>
  <si>
    <t>- การศึกษา</t>
  </si>
  <si>
    <t>- คาเวชภัณฑ/คารักษาพยาบาล</t>
  </si>
  <si>
    <t>- กิจกรรมทางศาสนา</t>
  </si>
  <si>
    <t>หนี้สินของครัวเรือนปี พ.ศ. 2554</t>
  </si>
  <si>
    <t>ครัวเรือนทั่วประเทศมีหนี้สินเฉลี่ย 134,900 บาทต่อครัวเรือน</t>
  </si>
  <si>
    <t>ครัวเรือนที่มีหนี้สิน</t>
  </si>
  <si>
    <t>- กอหนี้เพื่อใชในครัวเรือน</t>
  </si>
  <si>
    <t xml:space="preserve">     การอุปโภคบริโภค</t>
  </si>
  <si>
    <t xml:space="preserve">     ซื้อบาน/ที่ดิน</t>
  </si>
  <si>
    <t xml:space="preserve">     การศึกษา</t>
  </si>
  <si>
    <t>- กอหนี้เพื่อใชในการลงทุนและอื่น ๆ</t>
  </si>
  <si>
    <t xml:space="preserve">     ทำการเกษตร</t>
  </si>
  <si>
    <t xml:space="preserve">     ทำธุรกิจ</t>
  </si>
  <si>
    <t xml:space="preserve">     หนี้อื่น ๆ </t>
  </si>
  <si>
    <t>ครัวเรือนที่ไม่มีหนี้สิน</t>
  </si>
  <si>
    <t>ครัวเรือนที่มีหนี้ในระบบและนอกระบบปี พ.ศ. 2554</t>
  </si>
  <si>
    <t xml:space="preserve">ครัวเรือนที่เป็นหนี้ในระบบจำนวนเงินเฉลี่ย 130,930 บาท/ครัวเรือน </t>
  </si>
  <si>
    <t>ครัวเรือนที่เป็นหนี้นอกระบบจำนวนเงินเฉลี่ย 3,970 บาท/ครัวเรือน</t>
  </si>
  <si>
    <t>- ครัวเรือนที่เป็นหนี้ในระบบอยางเดียว</t>
  </si>
  <si>
    <t>- ครัวเรือนที่มีหนี้นอกระบบอยางเดียว</t>
  </si>
  <si>
    <t>- ครัวเรือนที่เปนหนี้ทั้งในระบบและนอกระบบ</t>
  </si>
  <si>
    <t>รายได้ ค่าใช้จ่าย และหนี้สินต่อรายได้ปี พ.ศ. 2543 - 2554</t>
  </si>
  <si>
    <t>ครัวเรือนที่มีหนี้และจํานวนหนี้สินเฉลี่ยตอครัวเรือนปี พ.ศ. 2543 - 2554</t>
  </si>
  <si>
    <t>ร้อยละของครัวเรือนที่มีหนี้</t>
  </si>
  <si>
    <t>จำนวนชุมชน ประชากร ครอบครัว และหลังคาเรือนของชุมชน ในกรุงเทพมหานคร พ.ศ. 2554</t>
  </si>
  <si>
    <t>ชุมชน (ชุมชน)</t>
  </si>
  <si>
    <t>ครอบครัว (ครอบครัว)</t>
  </si>
  <si>
    <t>หลังคาเรือน (หลัง)</t>
  </si>
  <si>
    <t>แหล่งข้อมูล : กองการพัฒนาชุมชน สำนักพัฒนาสังคม กรุงเทพมหานคร</t>
  </si>
  <si>
    <t>จำนวนชุมชนประเภทต่าง ๆ ในกรุงเทพมหานคร พ.ศ. 2554</t>
  </si>
  <si>
    <t>ชานเมือง</t>
  </si>
  <si>
    <t>เมือง</t>
  </si>
  <si>
    <t>แออัด</t>
  </si>
  <si>
    <t>จำนวนประชากรเกิด ประชากรตาย ในกรุงเทพมหานคร จำแนกตามสำนักงานเขต พ.ศ. 2552 - 2554</t>
  </si>
  <si>
    <t>จำนวนประชากรย้ายเข้า ประชากรย้ายออก ในกรุงเทพมหานคร จำแนกตามสำนักงานเขต พ.ศ. 2552 - 2554</t>
  </si>
  <si>
    <t>หมายเหตุ    : 1. ในปีงบประมาณ 2554 รายจ่ายจริงเป็นยอดก่อนปรับปรุงบัญชี</t>
  </si>
  <si>
    <r>
      <t xml:space="preserve">หมายเหตุ    : </t>
    </r>
    <r>
      <rPr>
        <b/>
        <sz val="12"/>
        <rFont val="TH SarabunPSK"/>
        <family val="2"/>
      </rPr>
      <t>3. ข้อมูลนี้ไม่รวมรายจ่ายพิเศษ</t>
    </r>
  </si>
  <si>
    <t>ผู้อยู่นอกกำลังแรงงาน อายุ 15 ปีขึ้นไป</t>
  </si>
  <si>
    <t>แหล่งข้อมูล :  การสำรวจภาวะการทำงานของประชากร เดือนธันวาคม พ.ศ. 2554 สำนักงานสถิติแห่งชาติ</t>
  </si>
  <si>
    <t>หมายเหตุ   : * จัดจำแนกตาม International Classification of Status of in Employment, 1993 (ICSE-93)</t>
  </si>
  <si>
    <t>- คาอาหารและเครื่องดื่ม (คาเครื่องดื่มที่เป็นแอลกอฮอล์ ปี พ.ศ. 2553 ร้อยละ 1.4 และ 2554 ร้อยละ 0.6)</t>
  </si>
  <si>
    <t>คำจำกัดความ : "ผู้อยู่ในกำลังแรงงาน" หมายถึง บุคคลที่มีอายุ 15 ปีขึ้นไป ซึ่งมีงานทำ</t>
  </si>
  <si>
    <r>
      <rPr>
        <b/>
        <sz val="13"/>
        <color indexed="9"/>
        <rFont val="TH SarabunPSK"/>
        <family val="2"/>
      </rPr>
      <t>คำจำกัดความ :</t>
    </r>
    <r>
      <rPr>
        <b/>
        <sz val="13"/>
        <rFont val="TH SarabunPSK"/>
        <family val="2"/>
      </rPr>
      <t xml:space="preserve"> "ผู้อยู่นอกกำลังแรงงาน" หมายถึง บุคคลซึ่งมีอายุ 15 ปีขึ้นไป แต่ไม่ได้ทำงานและไม่พร้อมที่จะทำงาน เนื่องจากทำงานบ้าน</t>
    </r>
  </si>
  <si>
    <r>
      <rPr>
        <b/>
        <sz val="13"/>
        <color indexed="9"/>
        <rFont val="TH SarabunPSK"/>
        <family val="2"/>
      </rPr>
      <t xml:space="preserve">คำจำกัดความ : </t>
    </r>
    <r>
      <rPr>
        <b/>
        <sz val="13"/>
        <rFont val="TH SarabunPSK"/>
        <family val="2"/>
      </rPr>
      <t>เรียนหนังสือ ยังเด็กเกินไป หรือชรามาก (มีอายุเกิน 60 ปี) คนพิการ ไม่สมัครใจทำงาน และบุคคลที่ทำงานโดยไม่ได้รับค่าจ้าง</t>
    </r>
  </si>
  <si>
    <t>แหล่งข้อมูล : การสำรวจภาวะเศรษฐกิจและสังคมของครัวเรือน พ.ศ. 2553 และ 2554 สำนักงานสถิติแห่งชาติ</t>
  </si>
  <si>
    <r>
      <t xml:space="preserve">จากสมการ      </t>
    </r>
    <r>
      <rPr>
        <b/>
        <sz val="16"/>
        <rFont val="TH SarabunPSK"/>
        <family val="2"/>
      </rPr>
      <t>y</t>
    </r>
    <r>
      <rPr>
        <b/>
        <sz val="11"/>
        <rFont val="TH SarabunPSK"/>
        <family val="2"/>
      </rPr>
      <t xml:space="preserve"> = 822,383.25 + 3,781.90X</t>
    </r>
  </si>
  <si>
    <t>พื้นที่(ตร.กม.)</t>
  </si>
  <si>
    <t>ความหนาแน่น(คน/ตร.กม.)</t>
  </si>
  <si>
    <t>จำนวนบ้าน (หลัง)</t>
  </si>
  <si>
    <t>จำนวนบ้าน(หลัง)</t>
  </si>
  <si>
    <t>ปี 2554เพิ่ม/ลด (%)</t>
  </si>
  <si>
    <t>เปรียบเทียบจำนวนประชากร ความหนาแน่น อัตราการเพิ่มของประชากรของประเทศไทยและกรุงเทพมหานคร</t>
  </si>
  <si>
    <t>จำนวนประชากร(คน)</t>
  </si>
  <si>
    <t>ความหนาแน่นของประชากร(คน/ตร.กม.)</t>
  </si>
  <si>
    <t>อัตราการเพิ่ม/ลดของประชากร (%)</t>
  </si>
  <si>
    <t>จำนวนประชากรในเขตปริมณฑลปี พ.ศ. 2543 - 2554 และประมาณการของปี พ.ศ. 2555 และ 2556</t>
  </si>
  <si>
    <t>เกิดปีจันทรคติ</t>
  </si>
  <si>
    <t>ทะเบียนบ้านกลาง</t>
  </si>
  <si>
    <t>สัญชาติอื่น</t>
  </si>
  <si>
    <t>อยู่ระหว่างย้าย</t>
  </si>
  <si>
    <t>จำนวนประชากรทั้งหมด</t>
  </si>
  <si>
    <r>
      <t xml:space="preserve">หมายเหตุ   : </t>
    </r>
    <r>
      <rPr>
        <b/>
        <sz val="13"/>
        <rFont val="TH SarabunPSK"/>
        <family val="2"/>
      </rPr>
      <t>ทะเบียนบ้านกลาง คือ จำนวนประชากรตามทะเบียนซึ่งผู้อำนวยการทะเบียนกลางกำหนดให้จัดทำขึ้นสำหรับลงรายการบุคคลที่ไม่อาจมีชื่อในทะเบียนบ้าน</t>
    </r>
  </si>
  <si>
    <t>เกิด</t>
  </si>
  <si>
    <t>ตาย</t>
  </si>
  <si>
    <t>ย้ายเข้า</t>
  </si>
  <si>
    <t>ย้ายออก</t>
  </si>
  <si>
    <t>รายจ่ายจริงของ กทม. ต่อประชากร 1 คน (บาท)</t>
  </si>
  <si>
    <t>รายจ่ายจริง (ล้านบาท)(รวมเงินกันไว้เบิกเหลื่อมปี)</t>
  </si>
  <si>
    <t>จำนวนคนต่างด้าวหลบหนีเข้าเมืองสัญชาติพม่า ลาว และกัมพูชาที่ได้รับการจดทะเบียนแรงงานต่างด้าว (จัดทำทะเบียนประวัติเพื่อขออนุญาตทำงานและให้อยู่ในราชอาณาจักรเป็นกรณีพิเศษ)</t>
  </si>
  <si>
    <t xml:space="preserve">หมายเหตุ   : </t>
  </si>
  <si>
    <t>หมายเหตุ   : การเปิดให้จดทะเบียนแรงงานต่างด้าวหลบหนีเข้าเมืองสัญชาติพม่า ลาว และกัมพูชา เป็นไปตามนโยบายรัฐบาล ซึ่งในปี พ.ศ. 2548  2550 และ 2553 ไม่มีการเปิดให้จดทะเบียนฯ</t>
  </si>
  <si>
    <t>ขนาดครัวเรือนส่วนบุคคลเฉลี่ย (คน)</t>
  </si>
  <si>
    <t>ประเภทครัวเรือนส่วนบุคคล(หนึ่งพันครัวเรือน)</t>
  </si>
  <si>
    <t>ประเภทครัวเรือนกลุ่มบุคคล(หนึ่งพันครัวเรือน)</t>
  </si>
  <si>
    <t>เคหะชุมชน</t>
  </si>
  <si>
    <t>หมู่บ้านจัดสรร</t>
  </si>
  <si>
    <t>ครัวเรือนตัวอย่างจากทุกจังหวัดทั่วประเทศ ทั้งในเขตและนอกเขตเทศบาล จํานวนตัวอย่างประมาณ 52,000 ครัวเรือน</t>
  </si>
  <si>
    <t>- คาใชจายที่ไมเกี่ยวกับการอุปโภคบริโภค เชน คาภาษี ของขวัญ เบี้ยประกันภัย ซื้อสลากกินแบง/หวย ดอกเบี้ย</t>
  </si>
  <si>
    <t>รายได้(บาท)</t>
  </si>
  <si>
    <t>ค่าใช้จ่าย *(บาท)</t>
  </si>
  <si>
    <t>หนี้สินต่อรายได้(เท่า)</t>
  </si>
  <si>
    <t>หมายเหตุ   : * ค่าใช้จ่ายเฉลี่ยที่จําเป็นต้องใช้ในการยังชีพ โดยไม่รวมค่าใช้จ่ายประเภทสะสมทุน เช่น การซื้อบ้าน ที่ดินและเงินออม</t>
  </si>
  <si>
    <t>จำนวนเงินที่เป็นหนี้เฉลี่ยต่อครัวเรือน(บาท)</t>
  </si>
  <si>
    <t>ข้าราชการกรุงเทพมหานคร(คน)</t>
  </si>
  <si>
    <t>ข้าราชการครูกรุงเทพมหานคร(คน)</t>
  </si>
  <si>
    <t>ลูกจ้างกรุงเทพมหานคร(คน)</t>
  </si>
  <si>
    <t xml:space="preserve">การฝึกอบรม สัมมนา ศึกษา ดูงาน และพัฒนาข้าราชการกรุงเทพมหานคร </t>
  </si>
  <si>
    <t>ผู้เข้ารับการฝึกอบรม สัมมนา ศึกษา ดูงาน และพัฒนา (คน)</t>
  </si>
  <si>
    <t>งบประมาณ(บาท)</t>
  </si>
  <si>
    <t>การพัฒนาความสามารถของบุคลากรให้เป็นไปตามหลักสมรรถนะของกรุงเทพมหานคร (Core Competency)</t>
  </si>
  <si>
    <t>การพัฒนาความสามารถของบุคลากรตามตัวแบบสมรรถนะวิชาชีพและกลุ่มงาน (Functional Competency &amp; Technical Knowledge and Skill)</t>
  </si>
  <si>
    <t>การสร้างความสามารถด้านภาษาต่างประเทศและเทคโนโลยีสารสนเทศ (Foreign Language &amp; IT)</t>
  </si>
  <si>
    <t>การสร้างกระบวนการพัฒนาบุคลากรที่มีศักยภาพสูง (High Potential Development Program)</t>
  </si>
  <si>
    <t>การพัฒนาความสามารถทางการบริหารจัดการ (Managerial Capability) และการพัฒนาภาวะผู้นำ (Leadership)</t>
  </si>
  <si>
    <t>ยุทธศาสตร์ที่ 2  การพัฒนาความสามารถของบุคลากรตามตัวแบบสมรรถนะวิชาชีพและกลุ่มงาน (Functional Competency &amp; Technical Knowledge and Skill)</t>
  </si>
  <si>
    <t>โครงการฝึกอบรม ประชุม สัมมนาสำหรับผู้บริหารกรุงเทพมหานครและข้าราชการของสำนักต่าง ๆ ในหลักสูตรนานาชาติหรือองค์การเทศบาลนานาชาติ (ส่วนกลาง)</t>
  </si>
  <si>
    <t>โครงการสัมมนาเกี่ยวกับร่างพระราชบัญญัติระเบียบบริหารราชการกรุงเทพมหานคร (ฉบับที่...) พ.ศ. ....</t>
  </si>
  <si>
    <t>โครงการสัมมนาเชิงปฏิบัติการจัดทำคู่มือการจัดซื้อจัดจ้างของกรุงเทพมหานคร</t>
  </si>
  <si>
    <t>โครงการส่งเสริมคุณธรรมจริยธรรมสำหรับผู้บริหารกรุงเทพมหานคร</t>
  </si>
  <si>
    <t>โครงการฝึกอบรมภาษาอังกฤษตามสายอาชีพ (English for career development) หลักสูตร General English Course</t>
  </si>
  <si>
    <t xml:space="preserve">โครงการฝึกอบรมภาษาอังกฤษตามสายอาชีพ (English for career development) หลักสูตร Business Communication </t>
  </si>
  <si>
    <t>โครงการฝึกอบรมภาษาอังกฤษตามสายอาชีพ (English for career development) หลักสูตร Professional English Course</t>
  </si>
  <si>
    <t>โครงการฝึกอบรมคอมพิวเตอร์โปรแกรมสำเร็จรูป หลักสูตร Microsoft Excel</t>
  </si>
  <si>
    <t>โครงการฝึกอบรมคอมพิวเตอร์โปรแกรมสำเร็จรูป หลักสูตร Microsoft Access</t>
  </si>
  <si>
    <t>โครงการฝึกอบรมคอมพิวเตอร์โปรแกรมสำเร็จรูป หลักสูตร Microsoft Powerpoint</t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</si>
</sst>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"/>
    <numFmt numFmtId="200" formatCode="#,##0_ ;\-#,##0\ "/>
    <numFmt numFmtId="201" formatCode="0.000"/>
    <numFmt numFmtId="202" formatCode="_-* #,##0_-;\-* #,##0_-;_-* &quot;-&quot;??_-;_-@_-"/>
    <numFmt numFmtId="203" formatCode="_-* #,##0.000_-;\-* #,##0.000_-;_-* &quot;-&quot;??_-;_-@_-"/>
    <numFmt numFmtId="204" formatCode="_-* #,##0.0_-;\-* #,##0.0_-;_-* &quot;-&quot;??_-;_-@_-"/>
    <numFmt numFmtId="205" formatCode="00000"/>
    <numFmt numFmtId="206" formatCode="#,##0.00_ ;\-#,##0.00\ 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#,##0.0"/>
    <numFmt numFmtId="212" formatCode="#,##0.0000"/>
    <numFmt numFmtId="213" formatCode="_(* #,##0_);_(* \(#,##0\);_(* &quot;-&quot;??_);_(@_)"/>
    <numFmt numFmtId="214" formatCode="0;[Red]0"/>
    <numFmt numFmtId="215" formatCode="#,##0;[Red]#,##0"/>
    <numFmt numFmtId="216" formatCode="#,##0.00;[Red]#,##0.00"/>
    <numFmt numFmtId="217" formatCode="_(* #,##0.0_);_(* \(#,##0.0\);_(* &quot;-&quot;??_);_(@_)"/>
    <numFmt numFmtId="218" formatCode="_-* #,##0.0000_-;\-* #,##0.0000_-;_-* &quot;-&quot;??_-;_-@_-"/>
    <numFmt numFmtId="219" formatCode="0.0"/>
    <numFmt numFmtId="220" formatCode="[$-F400]h:mm:ss\ AM/PM"/>
    <numFmt numFmtId="221" formatCode="[&lt;=9999999][$-D000000]###\-####;[$-D000000]\(0#\)\ ###\-####"/>
    <numFmt numFmtId="222" formatCode="&quot;THB&quot;#,##0_);\(&quot;THB&quot;#,##0\)"/>
    <numFmt numFmtId="223" formatCode="&quot;THB&quot;#,##0_);[Red]\(&quot;THB&quot;#,##0\)"/>
    <numFmt numFmtId="224" formatCode="&quot;THB&quot;#,##0.00_);\(&quot;THB&quot;#,##0.00\)"/>
    <numFmt numFmtId="225" formatCode="&quot;THB&quot;#,##0.00_);[Red]\(&quot;THB&quot;#,##0.00\)"/>
    <numFmt numFmtId="226" formatCode="_(&quot;THB&quot;* #,##0_);_(&quot;THB&quot;* \(#,##0\);_(&quot;THB&quot;* &quot;-&quot;_);_(@_)"/>
    <numFmt numFmtId="227" formatCode="_(&quot;THB&quot;* #,##0.00_);_(&quot;THB&quot;* \(#,##0.00\);_(&quot;THB&quot;* &quot;-&quot;??_);_(@_)"/>
    <numFmt numFmtId="228" formatCode="\t&quot;$&quot;#,##0_);\(\t&quot;$&quot;#,##0\)"/>
    <numFmt numFmtId="229" formatCode="\t&quot;$&quot;#,##0_);[Red]\(\t&quot;$&quot;#,##0\)"/>
    <numFmt numFmtId="230" formatCode="\t&quot;$&quot;#,##0.00_);\(\t&quot;$&quot;#,##0.00\)"/>
    <numFmt numFmtId="231" formatCode="\t&quot;$&quot;#,##0.00_);[Red]\(\t&quot;$&quot;#,##0.00\)"/>
    <numFmt numFmtId="232" formatCode="\t&quot;฿&quot;#,##0_);\(\t&quot;฿&quot;#,##0\)"/>
    <numFmt numFmtId="233" formatCode="\t&quot;฿&quot;#,##0_);[Red]\(\t&quot;฿&quot;#,##0\)"/>
    <numFmt numFmtId="234" formatCode="\t&quot;฿&quot;#,##0.00_);\(\t&quot;฿&quot;#,##0.00\)"/>
    <numFmt numFmtId="235" formatCode="\t&quot;฿&quot;#,##0.00_);[Red]\(\t&quot;฿&quot;#,##0.00\)"/>
    <numFmt numFmtId="236" formatCode="0.0000"/>
    <numFmt numFmtId="237" formatCode="[$-41E]d\ mmmm\ yyyy"/>
    <numFmt numFmtId="238" formatCode="0.E+00"/>
    <numFmt numFmtId="239" formatCode="[$-409]dddd\,\ mmmm\ dd\,\ yyyy"/>
    <numFmt numFmtId="240" formatCode="[$-409]h:mm:ss\ AM/PM"/>
    <numFmt numFmtId="241" formatCode="0.000;[Red]0.000"/>
    <numFmt numFmtId="242" formatCode="#,##0.000;[Red]#,##0.000"/>
    <numFmt numFmtId="243" formatCode="#,##0.000_ ;\-#,##0.000\ "/>
    <numFmt numFmtId="244" formatCode="_-* #,##0.000_-;\-* #,##0.000_-;_-* &quot;-&quot;???_-;_-@_-"/>
    <numFmt numFmtId="245" formatCode="0.00_ ;\-0.00\ "/>
    <numFmt numFmtId="246" formatCode="#,##0_ ;[Red]\-#,##0\ "/>
  </numFmts>
  <fonts count="107">
    <font>
      <sz val="16"/>
      <name val="DilleniaUPC"/>
      <family val="0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4"/>
      <color indexed="9"/>
      <name val="TH SarabunPSK"/>
      <family val="2"/>
    </font>
    <font>
      <sz val="10"/>
      <name val="Arial"/>
      <family val="2"/>
    </font>
    <font>
      <sz val="8"/>
      <name val="Verdana"/>
      <family val="2"/>
    </font>
    <font>
      <sz val="12"/>
      <name val="EucrosiaUPC"/>
      <family val="1"/>
    </font>
    <font>
      <b/>
      <sz val="12"/>
      <color indexed="9"/>
      <name val="TH SarabunPSK"/>
      <family val="2"/>
    </font>
    <font>
      <sz val="8"/>
      <name val="DilleniaUPC"/>
      <family val="1"/>
    </font>
    <font>
      <sz val="16"/>
      <name val="EucrosiaUPC"/>
      <family val="1"/>
    </font>
    <font>
      <b/>
      <sz val="12"/>
      <name val="EucrosiaUPC"/>
      <family val="1"/>
    </font>
    <font>
      <b/>
      <sz val="12"/>
      <color indexed="10"/>
      <name val="TH SarabunPSK"/>
      <family val="2"/>
    </font>
    <font>
      <b/>
      <sz val="11"/>
      <color indexed="9"/>
      <name val="TH SarabunPSK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name val="CordiaUPC"/>
      <family val="2"/>
    </font>
    <font>
      <sz val="13"/>
      <name val="EucrosiaUPC"/>
      <family val="1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b/>
      <sz val="15"/>
      <name val="TH SarabunPSK"/>
      <family val="2"/>
    </font>
    <font>
      <b/>
      <sz val="13"/>
      <color indexed="9"/>
      <name val="TH SarabunPSK"/>
      <family val="2"/>
    </font>
    <font>
      <sz val="10"/>
      <name val="EucrosiaUPC"/>
      <family val="1"/>
    </font>
    <font>
      <sz val="12"/>
      <color indexed="10"/>
      <name val="TH SarabunPSK"/>
      <family val="2"/>
    </font>
    <font>
      <b/>
      <sz val="10"/>
      <color indexed="10"/>
      <name val="TH SarabunPSK"/>
      <family val="2"/>
    </font>
    <font>
      <b/>
      <sz val="10"/>
      <color indexed="9"/>
      <name val="TH SarabunPSK"/>
      <family val="2"/>
    </font>
    <font>
      <b/>
      <sz val="14"/>
      <color indexed="10"/>
      <name val="TH SarabunPSK"/>
      <family val="2"/>
    </font>
    <font>
      <sz val="11"/>
      <color indexed="10"/>
      <name val="TH SarabunPSK"/>
      <family val="2"/>
    </font>
    <font>
      <sz val="12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6"/>
      <name val="Angsana New"/>
      <family val="1"/>
    </font>
    <font>
      <sz val="16"/>
      <name val="AngsanaUPC"/>
      <family val="1"/>
    </font>
    <font>
      <sz val="15"/>
      <name val="TH SarabunPSK"/>
      <family val="2"/>
    </font>
    <font>
      <b/>
      <sz val="12"/>
      <color indexed="8"/>
      <name val="TH SarabunPSK"/>
      <family val="2"/>
    </font>
    <font>
      <sz val="14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sz val="16"/>
      <color indexed="9"/>
      <name val="TH SarabunPSK"/>
      <family val="2"/>
    </font>
    <font>
      <b/>
      <sz val="18"/>
      <color indexed="56"/>
      <name val="Tahoma"/>
      <family val="2"/>
    </font>
    <font>
      <sz val="16"/>
      <name val="TH SarabunIT๙"/>
      <family val="0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9"/>
      <name val="TH SarabunPSK"/>
      <family val="2"/>
    </font>
    <font>
      <sz val="9"/>
      <color indexed="10"/>
      <name val="TH SarabunPSK"/>
      <family val="2"/>
    </font>
    <font>
      <b/>
      <sz val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90" fillId="10" borderId="0" applyNumberFormat="0" applyBorder="0" applyAlignment="0" applyProtection="0"/>
    <xf numFmtId="0" fontId="3" fillId="2" borderId="0" applyNumberFormat="0" applyBorder="0" applyAlignment="0" applyProtection="0"/>
    <xf numFmtId="0" fontId="61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90" fillId="11" borderId="0" applyNumberFormat="0" applyBorder="0" applyAlignment="0" applyProtection="0"/>
    <xf numFmtId="0" fontId="3" fillId="4" borderId="0" applyNumberFormat="0" applyBorder="0" applyAlignment="0" applyProtection="0"/>
    <xf numFmtId="0" fontId="6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90" fillId="12" borderId="0" applyNumberFormat="0" applyBorder="0" applyAlignment="0" applyProtection="0"/>
    <xf numFmtId="0" fontId="3" fillId="6" borderId="0" applyNumberFormat="0" applyBorder="0" applyAlignment="0" applyProtection="0"/>
    <xf numFmtId="0" fontId="6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90" fillId="13" borderId="0" applyNumberFormat="0" applyBorder="0" applyAlignment="0" applyProtection="0"/>
    <xf numFmtId="0" fontId="3" fillId="8" borderId="0" applyNumberFormat="0" applyBorder="0" applyAlignment="0" applyProtection="0"/>
    <xf numFmtId="0" fontId="6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90" fillId="14" borderId="0" applyNumberFormat="0" applyBorder="0" applyAlignment="0" applyProtection="0"/>
    <xf numFmtId="0" fontId="3" fillId="9" borderId="0" applyNumberFormat="0" applyBorder="0" applyAlignment="0" applyProtection="0"/>
    <xf numFmtId="0" fontId="61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90" fillId="15" borderId="0" applyNumberFormat="0" applyBorder="0" applyAlignment="0" applyProtection="0"/>
    <xf numFmtId="0" fontId="3" fillId="3" borderId="0" applyNumberFormat="0" applyBorder="0" applyAlignment="0" applyProtection="0"/>
    <xf numFmtId="0" fontId="6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90" fillId="21" borderId="0" applyNumberFormat="0" applyBorder="0" applyAlignment="0" applyProtection="0"/>
    <xf numFmtId="0" fontId="3" fillId="16" borderId="0" applyNumberFormat="0" applyBorder="0" applyAlignment="0" applyProtection="0"/>
    <xf numFmtId="0" fontId="61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90" fillId="22" borderId="0" applyNumberFormat="0" applyBorder="0" applyAlignment="0" applyProtection="0"/>
    <xf numFmtId="0" fontId="3" fillId="5" borderId="0" applyNumberFormat="0" applyBorder="0" applyAlignment="0" applyProtection="0"/>
    <xf numFmtId="0" fontId="6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90" fillId="23" borderId="0" applyNumberFormat="0" applyBorder="0" applyAlignment="0" applyProtection="0"/>
    <xf numFmtId="0" fontId="3" fillId="18" borderId="0" applyNumberFormat="0" applyBorder="0" applyAlignment="0" applyProtection="0"/>
    <xf numFmtId="0" fontId="61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90" fillId="24" borderId="0" applyNumberFormat="0" applyBorder="0" applyAlignment="0" applyProtection="0"/>
    <xf numFmtId="0" fontId="3" fillId="8" borderId="0" applyNumberFormat="0" applyBorder="0" applyAlignment="0" applyProtection="0"/>
    <xf numFmtId="0" fontId="6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7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90" fillId="25" borderId="0" applyNumberFormat="0" applyBorder="0" applyAlignment="0" applyProtection="0"/>
    <xf numFmtId="0" fontId="3" fillId="16" borderId="0" applyNumberFormat="0" applyBorder="0" applyAlignment="0" applyProtection="0"/>
    <xf numFmtId="0" fontId="61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90" fillId="26" borderId="0" applyNumberFormat="0" applyBorder="0" applyAlignment="0" applyProtection="0"/>
    <xf numFmtId="0" fontId="3" fillId="20" borderId="0" applyNumberFormat="0" applyBorder="0" applyAlignment="0" applyProtection="0"/>
    <xf numFmtId="0" fontId="61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1" fillId="31" borderId="0" applyNumberFormat="0" applyBorder="0" applyAlignment="0" applyProtection="0"/>
    <xf numFmtId="0" fontId="4" fillId="27" borderId="0" applyNumberFormat="0" applyBorder="0" applyAlignment="0" applyProtection="0"/>
    <xf numFmtId="0" fontId="62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91" fillId="32" borderId="0" applyNumberFormat="0" applyBorder="0" applyAlignment="0" applyProtection="0"/>
    <xf numFmtId="0" fontId="4" fillId="5" borderId="0" applyNumberFormat="0" applyBorder="0" applyAlignment="0" applyProtection="0"/>
    <xf numFmtId="0" fontId="6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91" fillId="33" borderId="0" applyNumberFormat="0" applyBorder="0" applyAlignment="0" applyProtection="0"/>
    <xf numFmtId="0" fontId="4" fillId="18" borderId="0" applyNumberFormat="0" applyBorder="0" applyAlignment="0" applyProtection="0"/>
    <xf numFmtId="0" fontId="62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91" fillId="34" borderId="0" applyNumberFormat="0" applyBorder="0" applyAlignment="0" applyProtection="0"/>
    <xf numFmtId="0" fontId="4" fillId="29" borderId="0" applyNumberFormat="0" applyBorder="0" applyAlignment="0" applyProtection="0"/>
    <xf numFmtId="0" fontId="62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91" fillId="35" borderId="0" applyNumberFormat="0" applyBorder="0" applyAlignment="0" applyProtection="0"/>
    <xf numFmtId="0" fontId="4" fillId="28" borderId="0" applyNumberFormat="0" applyBorder="0" applyAlignment="0" applyProtection="0"/>
    <xf numFmtId="0" fontId="62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91" fillId="36" borderId="0" applyNumberFormat="0" applyBorder="0" applyAlignment="0" applyProtection="0"/>
    <xf numFmtId="0" fontId="4" fillId="30" borderId="0" applyNumberFormat="0" applyBorder="0" applyAlignment="0" applyProtection="0"/>
    <xf numFmtId="0" fontId="62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5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4" fillId="3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2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5" fillId="4" borderId="0" applyNumberFormat="0" applyBorder="0" applyAlignment="0" applyProtection="0"/>
    <xf numFmtId="0" fontId="6" fillId="17" borderId="1" applyNumberFormat="0" applyAlignment="0" applyProtection="0"/>
    <xf numFmtId="0" fontId="6" fillId="42" borderId="1" applyNumberFormat="0" applyAlignment="0" applyProtection="0"/>
    <xf numFmtId="0" fontId="6" fillId="42" borderId="1" applyNumberFormat="0" applyAlignment="0" applyProtection="0"/>
    <xf numFmtId="0" fontId="7" fillId="4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11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12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1" applyNumberFormat="0" applyAlignment="0" applyProtection="0"/>
    <xf numFmtId="0" fontId="13" fillId="19" borderId="1" applyNumberFormat="0" applyAlignment="0" applyProtection="0"/>
    <xf numFmtId="0" fontId="13" fillId="19" borderId="1" applyNumberFormat="0" applyAlignment="0" applyProtection="0"/>
    <xf numFmtId="0" fontId="14" fillId="0" borderId="8" applyNumberFormat="0" applyFill="0" applyAlignment="0" applyProtection="0"/>
    <xf numFmtId="0" fontId="15" fillId="19" borderId="0" applyNumberFormat="0" applyBorder="0" applyAlignment="0" applyProtection="0"/>
    <xf numFmtId="0" fontId="34" fillId="0" borderId="0">
      <alignment/>
      <protection/>
    </xf>
    <xf numFmtId="0" fontId="16" fillId="0" borderId="0">
      <alignment/>
      <protection/>
    </xf>
    <xf numFmtId="0" fontId="0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17" fillId="17" borderId="10" applyNumberFormat="0" applyAlignment="0" applyProtection="0"/>
    <xf numFmtId="0" fontId="17" fillId="42" borderId="10" applyNumberFormat="0" applyAlignment="0" applyProtection="0"/>
    <xf numFmtId="0" fontId="17" fillId="42" borderId="10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92" fillId="44" borderId="13" applyNumberFormat="0" applyAlignment="0" applyProtection="0"/>
    <xf numFmtId="0" fontId="6" fillId="17" borderId="1" applyNumberFormat="0" applyAlignment="0" applyProtection="0"/>
    <xf numFmtId="0" fontId="63" fillId="17" borderId="1" applyNumberFormat="0" applyAlignment="0" applyProtection="0"/>
    <xf numFmtId="0" fontId="6" fillId="17" borderId="1" applyNumberFormat="0" applyAlignment="0" applyProtection="0"/>
    <xf numFmtId="0" fontId="6" fillId="42" borderId="1" applyNumberFormat="0" applyAlignment="0" applyProtection="0"/>
    <xf numFmtId="0" fontId="63" fillId="17" borderId="1" applyNumberFormat="0" applyAlignment="0" applyProtection="0"/>
    <xf numFmtId="0" fontId="63" fillId="17" borderId="1" applyNumberFormat="0" applyAlignment="0" applyProtection="0"/>
    <xf numFmtId="0" fontId="63" fillId="17" borderId="1" applyNumberFormat="0" applyAlignment="0" applyProtection="0"/>
    <xf numFmtId="0" fontId="63" fillId="17" borderId="1" applyNumberFormat="0" applyAlignment="0" applyProtection="0"/>
    <xf numFmtId="0" fontId="63" fillId="17" borderId="1" applyNumberFormat="0" applyAlignment="0" applyProtection="0"/>
    <xf numFmtId="0" fontId="9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90" fillId="0" borderId="0" applyFont="0" applyFill="0" applyBorder="0" applyAlignment="0" applyProtection="0"/>
    <xf numFmtId="19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194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45" borderId="14" applyNumberFormat="0" applyAlignment="0" applyProtection="0"/>
    <xf numFmtId="0" fontId="7" fillId="43" borderId="2" applyNumberFormat="0" applyAlignment="0" applyProtection="0"/>
    <xf numFmtId="0" fontId="66" fillId="43" borderId="2" applyNumberFormat="0" applyAlignment="0" applyProtection="0"/>
    <xf numFmtId="0" fontId="7" fillId="43" borderId="2" applyNumberFormat="0" applyAlignment="0" applyProtection="0"/>
    <xf numFmtId="0" fontId="7" fillId="43" borderId="2" applyNumberFormat="0" applyAlignment="0" applyProtection="0"/>
    <xf numFmtId="0" fontId="66" fillId="43" borderId="2" applyNumberFormat="0" applyAlignment="0" applyProtection="0"/>
    <xf numFmtId="0" fontId="66" fillId="43" borderId="2" applyNumberFormat="0" applyAlignment="0" applyProtection="0"/>
    <xf numFmtId="0" fontId="66" fillId="43" borderId="2" applyNumberFormat="0" applyAlignment="0" applyProtection="0"/>
    <xf numFmtId="0" fontId="66" fillId="43" borderId="2" applyNumberFormat="0" applyAlignment="0" applyProtection="0"/>
    <xf numFmtId="0" fontId="66" fillId="43" borderId="2" applyNumberFormat="0" applyAlignment="0" applyProtection="0"/>
    <xf numFmtId="0" fontId="97" fillId="0" borderId="15" applyNumberFormat="0" applyFill="0" applyAlignment="0" applyProtection="0"/>
    <xf numFmtId="0" fontId="14" fillId="0" borderId="8" applyNumberFormat="0" applyFill="0" applyAlignment="0" applyProtection="0"/>
    <xf numFmtId="0" fontId="67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98" fillId="46" borderId="0" applyNumberFormat="0" applyBorder="0" applyAlignment="0" applyProtection="0"/>
    <xf numFmtId="0" fontId="9" fillId="6" borderId="0" applyNumberFormat="0" applyBorder="0" applyAlignment="0" applyProtection="0"/>
    <xf numFmtId="0" fontId="6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>
      <alignment/>
      <protection/>
    </xf>
    <xf numFmtId="0" fontId="34" fillId="0" borderId="0">
      <alignment/>
      <protection/>
    </xf>
    <xf numFmtId="0" fontId="7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9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99" fillId="47" borderId="13" applyNumberFormat="0" applyAlignment="0" applyProtection="0"/>
    <xf numFmtId="0" fontId="13" fillId="3" borderId="1" applyNumberFormat="0" applyAlignment="0" applyProtection="0"/>
    <xf numFmtId="0" fontId="69" fillId="3" borderId="1" applyNumberFormat="0" applyAlignment="0" applyProtection="0"/>
    <xf numFmtId="0" fontId="13" fillId="3" borderId="1" applyNumberFormat="0" applyAlignment="0" applyProtection="0"/>
    <xf numFmtId="0" fontId="13" fillId="19" borderId="1" applyNumberFormat="0" applyAlignment="0" applyProtection="0"/>
    <xf numFmtId="0" fontId="69" fillId="3" borderId="1" applyNumberFormat="0" applyAlignment="0" applyProtection="0"/>
    <xf numFmtId="0" fontId="69" fillId="3" borderId="1" applyNumberFormat="0" applyAlignment="0" applyProtection="0"/>
    <xf numFmtId="0" fontId="69" fillId="3" borderId="1" applyNumberFormat="0" applyAlignment="0" applyProtection="0"/>
    <xf numFmtId="0" fontId="69" fillId="3" borderId="1" applyNumberFormat="0" applyAlignment="0" applyProtection="0"/>
    <xf numFmtId="0" fontId="69" fillId="3" borderId="1" applyNumberFormat="0" applyAlignment="0" applyProtection="0"/>
    <xf numFmtId="0" fontId="100" fillId="48" borderId="0" applyNumberFormat="0" applyBorder="0" applyAlignment="0" applyProtection="0"/>
    <xf numFmtId="0" fontId="15" fillId="19" borderId="0" applyNumberFormat="0" applyBorder="0" applyAlignment="0" applyProtection="0"/>
    <xf numFmtId="0" fontId="7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01" fillId="0" borderId="16" applyNumberFormat="0" applyFill="0" applyAlignment="0" applyProtection="0"/>
    <xf numFmtId="0" fontId="19" fillId="0" borderId="11" applyNumberFormat="0" applyFill="0" applyAlignment="0" applyProtection="0"/>
    <xf numFmtId="0" fontId="71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2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102" fillId="49" borderId="0" applyNumberFormat="0" applyBorder="0" applyAlignment="0" applyProtection="0"/>
    <xf numFmtId="0" fontId="5" fillId="4" borderId="0" applyNumberFormat="0" applyBorder="0" applyAlignment="0" applyProtection="0"/>
    <xf numFmtId="0" fontId="7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91" fillId="50" borderId="0" applyNumberFormat="0" applyBorder="0" applyAlignment="0" applyProtection="0"/>
    <xf numFmtId="0" fontId="4" fillId="37" borderId="0" applyNumberFormat="0" applyBorder="0" applyAlignment="0" applyProtection="0"/>
    <xf numFmtId="0" fontId="62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8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91" fillId="51" borderId="0" applyNumberFormat="0" applyBorder="0" applyAlignment="0" applyProtection="0"/>
    <xf numFmtId="0" fontId="4" fillId="38" borderId="0" applyNumberFormat="0" applyBorder="0" applyAlignment="0" applyProtection="0"/>
    <xf numFmtId="0" fontId="62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91" fillId="52" borderId="0" applyNumberFormat="0" applyBorder="0" applyAlignment="0" applyProtection="0"/>
    <xf numFmtId="0" fontId="4" fillId="39" borderId="0" applyNumberFormat="0" applyBorder="0" applyAlignment="0" applyProtection="0"/>
    <xf numFmtId="0" fontId="62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91" fillId="53" borderId="0" applyNumberFormat="0" applyBorder="0" applyAlignment="0" applyProtection="0"/>
    <xf numFmtId="0" fontId="4" fillId="29" borderId="0" applyNumberFormat="0" applyBorder="0" applyAlignment="0" applyProtection="0"/>
    <xf numFmtId="0" fontId="62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91" fillId="54" borderId="0" applyNumberFormat="0" applyBorder="0" applyAlignment="0" applyProtection="0"/>
    <xf numFmtId="0" fontId="4" fillId="28" borderId="0" applyNumberFormat="0" applyBorder="0" applyAlignment="0" applyProtection="0"/>
    <xf numFmtId="0" fontId="62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91" fillId="55" borderId="0" applyNumberFormat="0" applyBorder="0" applyAlignment="0" applyProtection="0"/>
    <xf numFmtId="0" fontId="4" fillId="41" borderId="0" applyNumberFormat="0" applyBorder="0" applyAlignment="0" applyProtection="0"/>
    <xf numFmtId="0" fontId="62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103" fillId="44" borderId="17" applyNumberFormat="0" applyAlignment="0" applyProtection="0"/>
    <xf numFmtId="0" fontId="17" fillId="17" borderId="10" applyNumberFormat="0" applyAlignment="0" applyProtection="0"/>
    <xf numFmtId="0" fontId="73" fillId="17" borderId="10" applyNumberFormat="0" applyAlignment="0" applyProtection="0"/>
    <xf numFmtId="0" fontId="17" fillId="17" borderId="10" applyNumberFormat="0" applyAlignment="0" applyProtection="0"/>
    <xf numFmtId="0" fontId="17" fillId="42" borderId="10" applyNumberFormat="0" applyAlignment="0" applyProtection="0"/>
    <xf numFmtId="0" fontId="73" fillId="17" borderId="10" applyNumberFormat="0" applyAlignment="0" applyProtection="0"/>
    <xf numFmtId="0" fontId="73" fillId="17" borderId="10" applyNumberFormat="0" applyAlignment="0" applyProtection="0"/>
    <xf numFmtId="0" fontId="73" fillId="17" borderId="10" applyNumberFormat="0" applyAlignment="0" applyProtection="0"/>
    <xf numFmtId="0" fontId="73" fillId="17" borderId="10" applyNumberFormat="0" applyAlignment="0" applyProtection="0"/>
    <xf numFmtId="0" fontId="73" fillId="17" borderId="10" applyNumberFormat="0" applyAlignment="0" applyProtection="0"/>
    <xf numFmtId="0" fontId="0" fillId="56" borderId="18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16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104" fillId="0" borderId="19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43" fillId="0" borderId="4" applyNumberFormat="0" applyFill="0" applyAlignment="0" applyProtection="0"/>
    <xf numFmtId="0" fontId="85" fillId="0" borderId="3" applyNumberFormat="0" applyFill="0" applyAlignment="0" applyProtection="0"/>
    <xf numFmtId="0" fontId="105" fillId="0" borderId="20" applyNumberFormat="0" applyFill="0" applyAlignment="0" applyProtection="0"/>
    <xf numFmtId="0" fontId="11" fillId="0" borderId="5" applyNumberFormat="0" applyFill="0" applyAlignment="0" applyProtection="0"/>
    <xf numFmtId="0" fontId="74" fillId="0" borderId="5" applyNumberFormat="0" applyFill="0" applyAlignment="0" applyProtection="0"/>
    <xf numFmtId="0" fontId="11" fillId="0" borderId="5" applyNumberFormat="0" applyFill="0" applyAlignment="0" applyProtection="0"/>
    <xf numFmtId="0" fontId="4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106" fillId="0" borderId="2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7" applyNumberFormat="0" applyFill="0" applyAlignment="0" applyProtection="0"/>
    <xf numFmtId="0" fontId="86" fillId="0" borderId="6" applyNumberFormat="0" applyFill="0" applyAlignment="0" applyProtection="0"/>
    <xf numFmtId="0" fontId="10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799">
    <xf numFmtId="0" fontId="0" fillId="0" borderId="0" xfId="0" applyAlignment="1">
      <alignment/>
    </xf>
    <xf numFmtId="0" fontId="23" fillId="0" borderId="0" xfId="487" applyFont="1" applyAlignment="1">
      <alignment vertical="center"/>
      <protection/>
    </xf>
    <xf numFmtId="0" fontId="25" fillId="0" borderId="0" xfId="487" applyFont="1" applyAlignment="1">
      <alignment vertical="center"/>
      <protection/>
    </xf>
    <xf numFmtId="0" fontId="28" fillId="0" borderId="0" xfId="487" applyFont="1" applyAlignment="1">
      <alignment vertical="center"/>
      <protection/>
    </xf>
    <xf numFmtId="3" fontId="25" fillId="0" borderId="0" xfId="487" applyNumberFormat="1" applyFont="1" applyAlignment="1">
      <alignment vertical="center"/>
      <protection/>
    </xf>
    <xf numFmtId="0" fontId="23" fillId="0" borderId="22" xfId="487" applyFont="1" applyBorder="1" applyAlignment="1">
      <alignment vertical="center"/>
      <protection/>
    </xf>
    <xf numFmtId="3" fontId="23" fillId="0" borderId="22" xfId="487" applyNumberFormat="1" applyFont="1" applyBorder="1" applyAlignment="1">
      <alignment vertical="center"/>
      <protection/>
    </xf>
    <xf numFmtId="4" fontId="23" fillId="0" borderId="22" xfId="487" applyNumberFormat="1" applyFont="1" applyBorder="1" applyAlignment="1">
      <alignment vertical="center"/>
      <protection/>
    </xf>
    <xf numFmtId="0" fontId="27" fillId="0" borderId="0" xfId="487" applyFont="1" applyAlignment="1">
      <alignment vertical="center"/>
      <protection/>
    </xf>
    <xf numFmtId="4" fontId="27" fillId="0" borderId="0" xfId="487" applyNumberFormat="1" applyFont="1" applyAlignment="1">
      <alignment vertical="center"/>
      <protection/>
    </xf>
    <xf numFmtId="0" fontId="32" fillId="0" borderId="0" xfId="487" applyFont="1" applyAlignment="1">
      <alignment vertical="center"/>
      <protection/>
    </xf>
    <xf numFmtId="3" fontId="32" fillId="0" borderId="0" xfId="487" applyNumberFormat="1" applyFont="1" applyAlignment="1">
      <alignment vertical="center"/>
      <protection/>
    </xf>
    <xf numFmtId="4" fontId="32" fillId="0" borderId="0" xfId="487" applyNumberFormat="1" applyFont="1" applyAlignment="1">
      <alignment vertical="center"/>
      <protection/>
    </xf>
    <xf numFmtId="3" fontId="32" fillId="0" borderId="0" xfId="487" applyNumberFormat="1" applyFont="1" applyAlignment="1">
      <alignment horizontal="right" vertical="center"/>
      <protection/>
    </xf>
    <xf numFmtId="4" fontId="32" fillId="0" borderId="0" xfId="487" applyNumberFormat="1" applyFont="1" applyAlignment="1">
      <alignment horizontal="right" vertical="center"/>
      <protection/>
    </xf>
    <xf numFmtId="0" fontId="23" fillId="0" borderId="0" xfId="486" applyFont="1" applyAlignment="1">
      <alignment vertical="center"/>
      <protection/>
    </xf>
    <xf numFmtId="0" fontId="25" fillId="0" borderId="0" xfId="486" applyFont="1" applyAlignment="1">
      <alignment horizontal="left" vertical="center"/>
      <protection/>
    </xf>
    <xf numFmtId="0" fontId="25" fillId="0" borderId="0" xfId="486" applyFont="1" applyAlignment="1">
      <alignment vertical="center"/>
      <protection/>
    </xf>
    <xf numFmtId="0" fontId="26" fillId="0" borderId="0" xfId="486" applyFont="1" applyAlignment="1">
      <alignment horizontal="right" vertical="center"/>
      <protection/>
    </xf>
    <xf numFmtId="202" fontId="26" fillId="0" borderId="0" xfId="343" applyNumberFormat="1" applyFont="1" applyAlignment="1">
      <alignment horizontal="center" vertical="center"/>
    </xf>
    <xf numFmtId="1" fontId="26" fillId="0" borderId="0" xfId="486" applyNumberFormat="1" applyFont="1" applyAlignment="1">
      <alignment horizontal="left" vertical="center"/>
      <protection/>
    </xf>
    <xf numFmtId="0" fontId="26" fillId="0" borderId="0" xfId="486" applyFont="1" applyAlignment="1">
      <alignment horizontal="left" vertical="center"/>
      <protection/>
    </xf>
    <xf numFmtId="3" fontId="26" fillId="0" borderId="0" xfId="486" applyNumberFormat="1" applyFont="1" applyAlignment="1">
      <alignment horizontal="right" vertical="center"/>
      <protection/>
    </xf>
    <xf numFmtId="3" fontId="26" fillId="0" borderId="0" xfId="343" applyNumberFormat="1" applyFont="1" applyAlignment="1">
      <alignment horizontal="right" vertical="center" indent="3"/>
    </xf>
    <xf numFmtId="3" fontId="26" fillId="0" borderId="0" xfId="486" applyNumberFormat="1" applyFont="1" applyAlignment="1">
      <alignment horizontal="right" vertical="center" indent="1"/>
      <protection/>
    </xf>
    <xf numFmtId="3" fontId="26" fillId="0" borderId="0" xfId="343" applyNumberFormat="1" applyFont="1" applyAlignment="1">
      <alignment horizontal="right" vertical="center" indent="2"/>
    </xf>
    <xf numFmtId="4" fontId="25" fillId="0" borderId="0" xfId="486" applyNumberFormat="1" applyFont="1" applyAlignment="1">
      <alignment vertical="center"/>
      <protection/>
    </xf>
    <xf numFmtId="0" fontId="28" fillId="0" borderId="0" xfId="486" applyFont="1" applyAlignment="1">
      <alignment horizontal="center" vertical="center"/>
      <protection/>
    </xf>
    <xf numFmtId="0" fontId="28" fillId="0" borderId="22" xfId="486" applyFont="1" applyBorder="1" applyAlignment="1">
      <alignment horizontal="left" vertical="center"/>
      <protection/>
    </xf>
    <xf numFmtId="0" fontId="28" fillId="0" borderId="22" xfId="486" applyFont="1" applyBorder="1" applyAlignment="1">
      <alignment horizontal="center" vertical="center"/>
      <protection/>
    </xf>
    <xf numFmtId="0" fontId="28" fillId="0" borderId="22" xfId="486" applyFont="1" applyBorder="1" applyAlignment="1">
      <alignment vertical="center"/>
      <protection/>
    </xf>
    <xf numFmtId="3" fontId="28" fillId="0" borderId="22" xfId="486" applyNumberFormat="1" applyFont="1" applyBorder="1" applyAlignment="1">
      <alignment horizontal="right" vertical="center" indent="1"/>
      <protection/>
    </xf>
    <xf numFmtId="3" fontId="28" fillId="0" borderId="22" xfId="343" applyNumberFormat="1" applyFont="1" applyBorder="1" applyAlignment="1">
      <alignment horizontal="right" vertical="center" indent="2"/>
    </xf>
    <xf numFmtId="0" fontId="28" fillId="0" borderId="0" xfId="486" applyFont="1" applyAlignment="1">
      <alignment vertical="center"/>
      <protection/>
    </xf>
    <xf numFmtId="0" fontId="24" fillId="0" borderId="0" xfId="486" applyFont="1" applyAlignment="1">
      <alignment vertical="center"/>
      <protection/>
    </xf>
    <xf numFmtId="3" fontId="28" fillId="0" borderId="22" xfId="486" applyNumberFormat="1" applyFont="1" applyFill="1" applyBorder="1" applyAlignment="1">
      <alignment horizontal="right" vertical="center" indent="1"/>
      <protection/>
    </xf>
    <xf numFmtId="3" fontId="28" fillId="0" borderId="22" xfId="343" applyNumberFormat="1" applyFont="1" applyFill="1" applyBorder="1" applyAlignment="1">
      <alignment horizontal="right" vertical="center" indent="1"/>
    </xf>
    <xf numFmtId="0" fontId="28" fillId="0" borderId="0" xfId="487" applyFont="1" applyAlignment="1">
      <alignment horizontal="left" vertical="center"/>
      <protection/>
    </xf>
    <xf numFmtId="4" fontId="28" fillId="0" borderId="0" xfId="487" applyNumberFormat="1" applyFont="1" applyAlignment="1">
      <alignment vertical="center"/>
      <protection/>
    </xf>
    <xf numFmtId="4" fontId="32" fillId="0" borderId="0" xfId="254" applyNumberFormat="1" applyFont="1" applyAlignment="1">
      <alignment vertical="center"/>
    </xf>
    <xf numFmtId="0" fontId="25" fillId="0" borderId="0" xfId="474" applyFont="1" applyAlignment="1">
      <alignment vertical="center"/>
      <protection/>
    </xf>
    <xf numFmtId="0" fontId="28" fillId="0" borderId="23" xfId="474" applyFont="1" applyBorder="1" applyAlignment="1">
      <alignment vertical="center"/>
      <protection/>
    </xf>
    <xf numFmtId="0" fontId="28" fillId="0" borderId="0" xfId="474" applyFont="1" applyAlignment="1">
      <alignment vertical="center"/>
      <protection/>
    </xf>
    <xf numFmtId="0" fontId="28" fillId="0" borderId="0" xfId="474" applyFont="1" applyBorder="1" applyAlignment="1">
      <alignment/>
      <protection/>
    </xf>
    <xf numFmtId="0" fontId="25" fillId="0" borderId="0" xfId="474" applyFont="1" applyAlignment="1">
      <alignment horizontal="right" vertical="center"/>
      <protection/>
    </xf>
    <xf numFmtId="0" fontId="25" fillId="0" borderId="0" xfId="474" applyFont="1" applyAlignment="1">
      <alignment horizontal="center" vertical="center"/>
      <protection/>
    </xf>
    <xf numFmtId="0" fontId="26" fillId="0" borderId="22" xfId="474" applyFont="1" applyBorder="1" applyAlignment="1">
      <alignment vertical="center"/>
      <protection/>
    </xf>
    <xf numFmtId="3" fontId="26" fillId="0" borderId="22" xfId="474" applyNumberFormat="1" applyFont="1" applyBorder="1" applyAlignment="1">
      <alignment horizontal="right" vertical="center"/>
      <protection/>
    </xf>
    <xf numFmtId="0" fontId="25" fillId="0" borderId="22" xfId="474" applyFont="1" applyBorder="1" applyAlignment="1">
      <alignment horizontal="right" vertical="center"/>
      <protection/>
    </xf>
    <xf numFmtId="0" fontId="26" fillId="0" borderId="0" xfId="474" applyFont="1" applyAlignment="1">
      <alignment vertical="center"/>
      <protection/>
    </xf>
    <xf numFmtId="0" fontId="26" fillId="0" borderId="0" xfId="474" applyFont="1" applyAlignment="1">
      <alignment horizontal="left"/>
      <protection/>
    </xf>
    <xf numFmtId="0" fontId="26" fillId="0" borderId="0" xfId="474" applyFont="1" applyAlignment="1">
      <alignment horizontal="center"/>
      <protection/>
    </xf>
    <xf numFmtId="0" fontId="26" fillId="0" borderId="0" xfId="474" applyFont="1" applyAlignment="1">
      <alignment/>
      <protection/>
    </xf>
    <xf numFmtId="0" fontId="26" fillId="0" borderId="0" xfId="474" applyFont="1" applyFill="1" applyAlignment="1">
      <alignment horizontal="center"/>
      <protection/>
    </xf>
    <xf numFmtId="0" fontId="23" fillId="0" borderId="0" xfId="474" applyFont="1" applyAlignment="1">
      <alignment vertical="center"/>
      <protection/>
    </xf>
    <xf numFmtId="0" fontId="24" fillId="0" borderId="0" xfId="474" applyFont="1" applyAlignment="1">
      <alignment vertical="center"/>
      <protection/>
    </xf>
    <xf numFmtId="3" fontId="24" fillId="0" borderId="0" xfId="474" applyNumberFormat="1" applyFont="1" applyAlignment="1">
      <alignment horizontal="right" vertical="center"/>
      <protection/>
    </xf>
    <xf numFmtId="0" fontId="24" fillId="0" borderId="0" xfId="474" applyFont="1" applyFill="1" applyAlignment="1">
      <alignment vertical="center"/>
      <protection/>
    </xf>
    <xf numFmtId="3" fontId="24" fillId="0" borderId="0" xfId="474" applyNumberFormat="1" applyFont="1" applyFill="1" applyAlignment="1">
      <alignment horizontal="right" vertical="center"/>
      <protection/>
    </xf>
    <xf numFmtId="0" fontId="24" fillId="0" borderId="0" xfId="474" applyFont="1" applyBorder="1" applyAlignment="1">
      <alignment horizontal="left" vertical="center"/>
      <protection/>
    </xf>
    <xf numFmtId="0" fontId="24" fillId="0" borderId="0" xfId="474" applyFont="1" applyBorder="1" applyAlignment="1">
      <alignment horizontal="right" vertical="center"/>
      <protection/>
    </xf>
    <xf numFmtId="3" fontId="24" fillId="0" borderId="0" xfId="474" applyNumberFormat="1" applyFont="1" applyBorder="1" applyAlignment="1">
      <alignment horizontal="right" vertical="center"/>
      <protection/>
    </xf>
    <xf numFmtId="3" fontId="25" fillId="0" borderId="0" xfId="474" applyNumberFormat="1" applyFont="1" applyAlignment="1">
      <alignment vertical="center"/>
      <protection/>
    </xf>
    <xf numFmtId="0" fontId="28" fillId="0" borderId="22" xfId="474" applyFont="1" applyBorder="1" applyAlignment="1">
      <alignment vertical="center"/>
      <protection/>
    </xf>
    <xf numFmtId="0" fontId="28" fillId="0" borderId="22" xfId="474" applyFont="1" applyBorder="1" applyAlignment="1">
      <alignment horizontal="center" vertical="center"/>
      <protection/>
    </xf>
    <xf numFmtId="3" fontId="28" fillId="0" borderId="22" xfId="474" applyNumberFormat="1" applyFont="1" applyBorder="1" applyAlignment="1">
      <alignment horizontal="right" vertical="center"/>
      <protection/>
    </xf>
    <xf numFmtId="3" fontId="28" fillId="0" borderId="22" xfId="474" applyNumberFormat="1" applyFont="1" applyBorder="1" applyAlignment="1">
      <alignment vertical="center"/>
      <protection/>
    </xf>
    <xf numFmtId="0" fontId="22" fillId="0" borderId="0" xfId="474" applyFont="1" applyAlignment="1">
      <alignment/>
      <protection/>
    </xf>
    <xf numFmtId="0" fontId="23" fillId="0" borderId="0" xfId="474" applyFont="1" applyAlignment="1">
      <alignment/>
      <protection/>
    </xf>
    <xf numFmtId="0" fontId="23" fillId="0" borderId="24" xfId="474" applyFont="1" applyBorder="1" applyAlignment="1">
      <alignment/>
      <protection/>
    </xf>
    <xf numFmtId="0" fontId="25" fillId="0" borderId="0" xfId="457" applyFont="1" applyAlignment="1">
      <alignment horizontal="right"/>
      <protection/>
    </xf>
    <xf numFmtId="0" fontId="25" fillId="0" borderId="0" xfId="457" applyFont="1" applyAlignment="1">
      <alignment/>
      <protection/>
    </xf>
    <xf numFmtId="3" fontId="25" fillId="0" borderId="0" xfId="457" applyNumberFormat="1" applyFont="1" applyAlignment="1">
      <alignment/>
      <protection/>
    </xf>
    <xf numFmtId="3" fontId="25" fillId="0" borderId="0" xfId="457" applyNumberFormat="1" applyFont="1" applyAlignment="1">
      <alignment horizontal="right"/>
      <protection/>
    </xf>
    <xf numFmtId="0" fontId="25" fillId="0" borderId="0" xfId="457" applyFont="1" applyBorder="1" applyAlignment="1">
      <alignment horizontal="right"/>
      <protection/>
    </xf>
    <xf numFmtId="0" fontId="25" fillId="0" borderId="0" xfId="457" applyFont="1" applyBorder="1" applyAlignment="1">
      <alignment/>
      <protection/>
    </xf>
    <xf numFmtId="3" fontId="25" fillId="0" borderId="0" xfId="457" applyNumberFormat="1" applyFont="1" applyBorder="1" applyAlignment="1">
      <alignment/>
      <protection/>
    </xf>
    <xf numFmtId="3" fontId="25" fillId="0" borderId="0" xfId="457" applyNumberFormat="1" applyFont="1" applyBorder="1" applyAlignment="1">
      <alignment horizontal="right"/>
      <protection/>
    </xf>
    <xf numFmtId="0" fontId="25" fillId="0" borderId="0" xfId="474" applyFont="1" applyAlignment="1">
      <alignment horizontal="right"/>
      <protection/>
    </xf>
    <xf numFmtId="0" fontId="25" fillId="0" borderId="0" xfId="474" applyFont="1" applyAlignment="1">
      <alignment/>
      <protection/>
    </xf>
    <xf numFmtId="3" fontId="25" fillId="0" borderId="0" xfId="474" applyNumberFormat="1" applyFont="1" applyAlignment="1">
      <alignment/>
      <protection/>
    </xf>
    <xf numFmtId="0" fontId="25" fillId="0" borderId="0" xfId="474" applyFont="1" applyBorder="1" applyAlignment="1">
      <alignment horizontal="right"/>
      <protection/>
    </xf>
    <xf numFmtId="3" fontId="25" fillId="0" borderId="0" xfId="474" applyNumberFormat="1" applyFont="1" applyBorder="1" applyAlignment="1">
      <alignment/>
      <protection/>
    </xf>
    <xf numFmtId="0" fontId="25" fillId="0" borderId="24" xfId="474" applyFont="1" applyBorder="1" applyAlignment="1">
      <alignment horizontal="right"/>
      <protection/>
    </xf>
    <xf numFmtId="3" fontId="25" fillId="0" borderId="24" xfId="474" applyNumberFormat="1" applyFont="1" applyBorder="1" applyAlignment="1">
      <alignment/>
      <protection/>
    </xf>
    <xf numFmtId="0" fontId="26" fillId="0" borderId="0" xfId="457" applyFont="1" applyAlignment="1">
      <alignment horizontal="left" vertical="center"/>
      <protection/>
    </xf>
    <xf numFmtId="0" fontId="26" fillId="0" borderId="0" xfId="457" applyFont="1" applyAlignment="1">
      <alignment vertical="center"/>
      <protection/>
    </xf>
    <xf numFmtId="3" fontId="26" fillId="0" borderId="0" xfId="457" applyNumberFormat="1" applyFont="1" applyBorder="1" applyAlignment="1">
      <alignment horizontal="right" vertical="center"/>
      <protection/>
    </xf>
    <xf numFmtId="0" fontId="26" fillId="0" borderId="0" xfId="457" applyFont="1" applyBorder="1" applyAlignment="1">
      <alignment horizontal="left" vertical="center"/>
      <protection/>
    </xf>
    <xf numFmtId="3" fontId="26" fillId="0" borderId="0" xfId="457" applyNumberFormat="1" applyFont="1" applyBorder="1" applyAlignment="1">
      <alignment vertical="center"/>
      <protection/>
    </xf>
    <xf numFmtId="43" fontId="25" fillId="0" borderId="0" xfId="254" applyFont="1" applyAlignment="1">
      <alignment vertical="center"/>
    </xf>
    <xf numFmtId="202" fontId="25" fillId="0" borderId="0" xfId="254" applyNumberFormat="1" applyFont="1" applyAlignment="1">
      <alignment vertical="center"/>
    </xf>
    <xf numFmtId="43" fontId="25" fillId="0" borderId="0" xfId="254" applyNumberFormat="1" applyFont="1" applyAlignment="1">
      <alignment vertical="center"/>
    </xf>
    <xf numFmtId="0" fontId="25" fillId="0" borderId="0" xfId="474" applyFont="1" applyFill="1" applyAlignment="1">
      <alignment horizontal="right" vertical="center"/>
      <protection/>
    </xf>
    <xf numFmtId="3" fontId="26" fillId="0" borderId="22" xfId="474" applyNumberFormat="1" applyFont="1" applyFill="1" applyBorder="1" applyAlignment="1">
      <alignment horizontal="right" vertical="center"/>
      <protection/>
    </xf>
    <xf numFmtId="3" fontId="26" fillId="0" borderId="0" xfId="474" applyNumberFormat="1" applyFont="1" applyAlignment="1">
      <alignment horizontal="center"/>
      <protection/>
    </xf>
    <xf numFmtId="0" fontId="21" fillId="0" borderId="0" xfId="478" applyFont="1" applyAlignment="1">
      <alignment horizontal="center" vertical="center"/>
      <protection/>
    </xf>
    <xf numFmtId="0" fontId="25" fillId="0" borderId="0" xfId="478" applyFont="1" applyAlignment="1">
      <alignment horizontal="right" vertical="center"/>
      <protection/>
    </xf>
    <xf numFmtId="0" fontId="25" fillId="0" borderId="0" xfId="478" applyFont="1" applyAlignment="1">
      <alignment vertical="center"/>
      <protection/>
    </xf>
    <xf numFmtId="0" fontId="25" fillId="0" borderId="0" xfId="478" applyFont="1" applyAlignment="1">
      <alignment horizontal="center" vertical="center"/>
      <protection/>
    </xf>
    <xf numFmtId="0" fontId="32" fillId="0" borderId="0" xfId="478" applyFont="1" applyAlignment="1">
      <alignment horizontal="center" vertical="center"/>
      <protection/>
    </xf>
    <xf numFmtId="0" fontId="24" fillId="0" borderId="0" xfId="478" applyFont="1" applyBorder="1" applyAlignment="1">
      <alignment vertical="center"/>
      <protection/>
    </xf>
    <xf numFmtId="3" fontId="24" fillId="0" borderId="0" xfId="0" applyNumberFormat="1" applyFont="1" applyBorder="1" applyAlignment="1">
      <alignment horizontal="right" vertical="center"/>
    </xf>
    <xf numFmtId="0" fontId="24" fillId="0" borderId="0" xfId="478" applyFont="1" applyAlignment="1">
      <alignment horizontal="center" vertical="center"/>
      <protection/>
    </xf>
    <xf numFmtId="0" fontId="24" fillId="0" borderId="0" xfId="478" applyFont="1" applyBorder="1" applyAlignment="1">
      <alignment horizontal="left" vertical="center"/>
      <protection/>
    </xf>
    <xf numFmtId="0" fontId="27" fillId="0" borderId="0" xfId="478" applyFont="1" applyAlignment="1">
      <alignment horizontal="center" vertical="center"/>
      <protection/>
    </xf>
    <xf numFmtId="0" fontId="24" fillId="0" borderId="0" xfId="0" applyFont="1" applyBorder="1" applyAlignment="1">
      <alignment horizontal="right" vertical="center"/>
    </xf>
    <xf numFmtId="3" fontId="31" fillId="0" borderId="22" xfId="478" applyNumberFormat="1" applyFont="1" applyBorder="1" applyAlignment="1">
      <alignment horizontal="right" vertical="center"/>
      <protection/>
    </xf>
    <xf numFmtId="0" fontId="31" fillId="0" borderId="0" xfId="478" applyFont="1" applyAlignment="1">
      <alignment horizontal="left" vertical="center"/>
      <protection/>
    </xf>
    <xf numFmtId="0" fontId="32" fillId="0" borderId="0" xfId="478" applyFont="1" applyAlignment="1">
      <alignment horizontal="right" vertical="center"/>
      <protection/>
    </xf>
    <xf numFmtId="3" fontId="25" fillId="0" borderId="0" xfId="478" applyNumberFormat="1" applyFont="1" applyAlignment="1">
      <alignment horizontal="right" vertical="center"/>
      <protection/>
    </xf>
    <xf numFmtId="0" fontId="23" fillId="0" borderId="0" xfId="457" applyFont="1" applyAlignment="1">
      <alignment vertical="center"/>
      <protection/>
    </xf>
    <xf numFmtId="0" fontId="26" fillId="0" borderId="22" xfId="457" applyFont="1" applyBorder="1" applyAlignment="1">
      <alignment horizontal="center" vertical="center"/>
      <protection/>
    </xf>
    <xf numFmtId="0" fontId="26" fillId="0" borderId="22" xfId="457" applyFont="1" applyFill="1" applyBorder="1" applyAlignment="1">
      <alignment horizontal="center" vertical="center"/>
      <protection/>
    </xf>
    <xf numFmtId="0" fontId="24" fillId="0" borderId="0" xfId="457" applyFont="1" applyBorder="1" applyAlignment="1">
      <alignment vertical="center"/>
      <protection/>
    </xf>
    <xf numFmtId="3" fontId="49" fillId="0" borderId="0" xfId="457" applyNumberFormat="1" applyFont="1" applyFill="1" applyBorder="1" applyAlignment="1">
      <alignment horizontal="center" vertical="center" wrapText="1"/>
      <protection/>
    </xf>
    <xf numFmtId="3" fontId="24" fillId="0" borderId="0" xfId="457" applyNumberFormat="1" applyFont="1" applyBorder="1" applyAlignment="1">
      <alignment horizontal="center" vertical="center"/>
      <protection/>
    </xf>
    <xf numFmtId="3" fontId="24" fillId="0" borderId="0" xfId="457" applyNumberFormat="1" applyFont="1" applyBorder="1" applyAlignment="1">
      <alignment vertical="center"/>
      <protection/>
    </xf>
    <xf numFmtId="0" fontId="24" fillId="0" borderId="24" xfId="457" applyFont="1" applyBorder="1" applyAlignment="1">
      <alignment vertical="center"/>
      <protection/>
    </xf>
    <xf numFmtId="3" fontId="24" fillId="0" borderId="24" xfId="457" applyNumberFormat="1" applyFont="1" applyBorder="1" applyAlignment="1">
      <alignment vertical="center"/>
      <protection/>
    </xf>
    <xf numFmtId="3" fontId="49" fillId="0" borderId="24" xfId="457" applyNumberFormat="1" applyFont="1" applyFill="1" applyBorder="1" applyAlignment="1">
      <alignment horizontal="right" vertical="center" wrapText="1"/>
      <protection/>
    </xf>
    <xf numFmtId="0" fontId="28" fillId="0" borderId="0" xfId="457" applyFont="1" applyAlignment="1">
      <alignment vertical="center"/>
      <protection/>
    </xf>
    <xf numFmtId="3" fontId="28" fillId="0" borderId="0" xfId="457" applyNumberFormat="1" applyFont="1" applyAlignment="1">
      <alignment vertical="center"/>
      <protection/>
    </xf>
    <xf numFmtId="0" fontId="28" fillId="0" borderId="0" xfId="457" applyFont="1" applyBorder="1" applyAlignment="1">
      <alignment vertical="center"/>
      <protection/>
    </xf>
    <xf numFmtId="0" fontId="24" fillId="0" borderId="0" xfId="457" applyFont="1" applyAlignment="1">
      <alignment vertical="center"/>
      <protection/>
    </xf>
    <xf numFmtId="3" fontId="49" fillId="0" borderId="0" xfId="457" applyNumberFormat="1" applyFont="1" applyFill="1" applyBorder="1" applyAlignment="1">
      <alignment horizontal="right" vertical="center" wrapText="1"/>
      <protection/>
    </xf>
    <xf numFmtId="0" fontId="23" fillId="0" borderId="0" xfId="457" applyFont="1">
      <alignment/>
      <protection/>
    </xf>
    <xf numFmtId="0" fontId="26" fillId="0" borderId="0" xfId="457" applyFont="1">
      <alignment/>
      <protection/>
    </xf>
    <xf numFmtId="0" fontId="25" fillId="0" borderId="0" xfId="457" applyFont="1" applyBorder="1">
      <alignment/>
      <protection/>
    </xf>
    <xf numFmtId="3" fontId="25" fillId="0" borderId="0" xfId="457" applyNumberFormat="1" applyFont="1" applyBorder="1">
      <alignment/>
      <protection/>
    </xf>
    <xf numFmtId="3" fontId="50" fillId="0" borderId="0" xfId="457" applyNumberFormat="1" applyFont="1" applyFill="1" applyBorder="1" applyAlignment="1">
      <alignment horizontal="right" wrapText="1"/>
      <protection/>
    </xf>
    <xf numFmtId="199" fontId="25" fillId="0" borderId="0" xfId="457" applyNumberFormat="1" applyFont="1" applyBorder="1">
      <alignment/>
      <protection/>
    </xf>
    <xf numFmtId="4" fontId="25" fillId="0" borderId="0" xfId="457" applyNumberFormat="1" applyFont="1" applyBorder="1">
      <alignment/>
      <protection/>
    </xf>
    <xf numFmtId="0" fontId="25" fillId="0" borderId="0" xfId="457" applyFont="1">
      <alignment/>
      <protection/>
    </xf>
    <xf numFmtId="2" fontId="26" fillId="0" borderId="23" xfId="457" applyNumberFormat="1" applyFont="1" applyBorder="1" applyAlignment="1">
      <alignment vertical="center"/>
      <protection/>
    </xf>
    <xf numFmtId="2" fontId="26" fillId="0" borderId="23" xfId="457" applyNumberFormat="1" applyFont="1" applyBorder="1" applyAlignment="1">
      <alignment horizontal="right" vertical="center"/>
      <protection/>
    </xf>
    <xf numFmtId="2" fontId="26" fillId="0" borderId="0" xfId="457" applyNumberFormat="1" applyFont="1" applyAlignment="1">
      <alignment vertical="center"/>
      <protection/>
    </xf>
    <xf numFmtId="201" fontId="26" fillId="0" borderId="0" xfId="457" applyNumberFormat="1" applyFont="1" applyAlignment="1">
      <alignment vertical="center"/>
      <protection/>
    </xf>
    <xf numFmtId="2" fontId="26" fillId="0" borderId="22" xfId="457" applyNumberFormat="1" applyFont="1" applyBorder="1" applyAlignment="1">
      <alignment/>
      <protection/>
    </xf>
    <xf numFmtId="3" fontId="26" fillId="0" borderId="22" xfId="457" applyNumberFormat="1" applyFont="1" applyBorder="1" applyAlignment="1">
      <alignment/>
      <protection/>
    </xf>
    <xf numFmtId="3" fontId="51" fillId="0" borderId="22" xfId="457" applyNumberFormat="1" applyFont="1" applyFill="1" applyBorder="1" applyAlignment="1">
      <alignment horizontal="right" wrapText="1"/>
      <protection/>
    </xf>
    <xf numFmtId="199" fontId="26" fillId="0" borderId="22" xfId="457" applyNumberFormat="1" applyFont="1" applyBorder="1" applyAlignment="1">
      <alignment/>
      <protection/>
    </xf>
    <xf numFmtId="4" fontId="26" fillId="0" borderId="22" xfId="457" applyNumberFormat="1" applyFont="1" applyBorder="1" applyAlignment="1">
      <alignment/>
      <protection/>
    </xf>
    <xf numFmtId="3" fontId="26" fillId="0" borderId="0" xfId="457" applyNumberFormat="1" applyFont="1">
      <alignment/>
      <protection/>
    </xf>
    <xf numFmtId="3" fontId="25" fillId="0" borderId="0" xfId="457" applyNumberFormat="1" applyFont="1">
      <alignment/>
      <protection/>
    </xf>
    <xf numFmtId="0" fontId="25" fillId="0" borderId="0" xfId="457" applyFont="1" applyAlignment="1">
      <alignment vertical="center"/>
      <protection/>
    </xf>
    <xf numFmtId="0" fontId="25" fillId="0" borderId="0" xfId="457" applyFont="1" applyBorder="1" applyAlignment="1">
      <alignment vertical="center"/>
      <protection/>
    </xf>
    <xf numFmtId="3" fontId="25" fillId="0" borderId="0" xfId="457" applyNumberFormat="1" applyFont="1" applyAlignment="1">
      <alignment vertical="center"/>
      <protection/>
    </xf>
    <xf numFmtId="3" fontId="25" fillId="0" borderId="0" xfId="457" applyNumberFormat="1" applyFont="1" applyBorder="1" applyAlignment="1">
      <alignment vertical="center"/>
      <protection/>
    </xf>
    <xf numFmtId="0" fontId="25" fillId="0" borderId="24" xfId="457" applyFont="1" applyBorder="1" applyAlignment="1">
      <alignment vertical="center"/>
      <protection/>
    </xf>
    <xf numFmtId="0" fontId="28" fillId="0" borderId="24" xfId="457" applyFont="1" applyBorder="1" applyAlignment="1">
      <alignment/>
      <protection/>
    </xf>
    <xf numFmtId="0" fontId="28" fillId="0" borderId="24" xfId="457" applyFont="1" applyBorder="1" applyAlignment="1">
      <alignment horizontal="center"/>
      <protection/>
    </xf>
    <xf numFmtId="0" fontId="28" fillId="0" borderId="0" xfId="457" applyFont="1" applyAlignment="1">
      <alignment horizontal="center"/>
      <protection/>
    </xf>
    <xf numFmtId="3" fontId="24" fillId="0" borderId="0" xfId="457" applyNumberFormat="1" applyFont="1" applyAlignment="1">
      <alignment vertical="center"/>
      <protection/>
    </xf>
    <xf numFmtId="3" fontId="24" fillId="0" borderId="0" xfId="457" applyNumberFormat="1" applyFont="1" applyAlignment="1">
      <alignment horizontal="center" vertical="center"/>
      <protection/>
    </xf>
    <xf numFmtId="4" fontId="24" fillId="0" borderId="0" xfId="457" applyNumberFormat="1" applyFont="1" applyAlignment="1">
      <alignment horizontal="right" vertical="center"/>
      <protection/>
    </xf>
    <xf numFmtId="0" fontId="24" fillId="0" borderId="0" xfId="457" applyFont="1">
      <alignment/>
      <protection/>
    </xf>
    <xf numFmtId="0" fontId="28" fillId="0" borderId="0" xfId="457" applyFont="1">
      <alignment/>
      <protection/>
    </xf>
    <xf numFmtId="3" fontId="31" fillId="0" borderId="22" xfId="353" applyNumberFormat="1" applyFont="1" applyBorder="1" applyAlignment="1">
      <alignment horizontal="right" vertical="center"/>
    </xf>
    <xf numFmtId="3" fontId="31" fillId="0" borderId="22" xfId="353" applyNumberFormat="1" applyFont="1" applyBorder="1" applyAlignment="1">
      <alignment vertical="center"/>
    </xf>
    <xf numFmtId="0" fontId="23" fillId="0" borderId="0" xfId="478" applyFont="1" applyAlignment="1">
      <alignment vertical="center"/>
      <protection/>
    </xf>
    <xf numFmtId="4" fontId="23" fillId="0" borderId="0" xfId="478" applyNumberFormat="1" applyFont="1" applyAlignment="1">
      <alignment vertical="center"/>
      <protection/>
    </xf>
    <xf numFmtId="0" fontId="26" fillId="0" borderId="0" xfId="478" applyFont="1" applyAlignment="1">
      <alignment vertical="center"/>
      <protection/>
    </xf>
    <xf numFmtId="4" fontId="25" fillId="0" borderId="0" xfId="478" applyNumberFormat="1" applyFont="1" applyAlignment="1">
      <alignment vertical="center"/>
      <protection/>
    </xf>
    <xf numFmtId="0" fontId="24" fillId="0" borderId="0" xfId="478" applyFont="1" applyAlignment="1">
      <alignment vertical="center"/>
      <protection/>
    </xf>
    <xf numFmtId="0" fontId="22" fillId="0" borderId="0" xfId="478" applyFont="1">
      <alignment/>
      <protection/>
    </xf>
    <xf numFmtId="4" fontId="22" fillId="0" borderId="0" xfId="478" applyNumberFormat="1" applyFont="1">
      <alignment/>
      <protection/>
    </xf>
    <xf numFmtId="0" fontId="28" fillId="0" borderId="0" xfId="478" applyFont="1" applyAlignment="1">
      <alignment vertical="center"/>
      <protection/>
    </xf>
    <xf numFmtId="4" fontId="28" fillId="0" borderId="0" xfId="478" applyNumberFormat="1" applyFont="1" applyAlignment="1">
      <alignment vertical="center"/>
      <protection/>
    </xf>
    <xf numFmtId="0" fontId="31" fillId="0" borderId="0" xfId="478" applyFont="1" applyBorder="1" applyAlignment="1">
      <alignment horizontal="center" vertical="center"/>
      <protection/>
    </xf>
    <xf numFmtId="3" fontId="32" fillId="0" borderId="0" xfId="478" applyNumberFormat="1" applyFont="1" applyBorder="1" applyAlignment="1">
      <alignment horizontal="right" vertical="center"/>
      <protection/>
    </xf>
    <xf numFmtId="3" fontId="32" fillId="0" borderId="23" xfId="478" applyNumberFormat="1" applyFont="1" applyBorder="1" applyAlignment="1">
      <alignment horizontal="right" vertical="center"/>
      <protection/>
    </xf>
    <xf numFmtId="4" fontId="24" fillId="0" borderId="0" xfId="478" applyNumberFormat="1" applyFont="1" applyAlignment="1">
      <alignment vertical="center"/>
      <protection/>
    </xf>
    <xf numFmtId="3" fontId="32" fillId="0" borderId="24" xfId="478" applyNumberFormat="1" applyFont="1" applyBorder="1" applyAlignment="1">
      <alignment vertical="center"/>
      <protection/>
    </xf>
    <xf numFmtId="0" fontId="26" fillId="0" borderId="22" xfId="478" applyFont="1" applyBorder="1" applyAlignment="1">
      <alignment horizontal="center" vertical="center" wrapText="1"/>
      <protection/>
    </xf>
    <xf numFmtId="0" fontId="24" fillId="0" borderId="0" xfId="478" applyFont="1">
      <alignment/>
      <protection/>
    </xf>
    <xf numFmtId="4" fontId="24" fillId="0" borderId="0" xfId="478" applyNumberFormat="1" applyFont="1">
      <alignment/>
      <protection/>
    </xf>
    <xf numFmtId="0" fontId="37" fillId="0" borderId="0" xfId="478" applyFont="1" applyAlignment="1">
      <alignment vertical="center"/>
      <protection/>
    </xf>
    <xf numFmtId="0" fontId="37" fillId="0" borderId="0" xfId="478" applyFont="1" applyAlignment="1">
      <alignment horizontal="left"/>
      <protection/>
    </xf>
    <xf numFmtId="0" fontId="28" fillId="0" borderId="0" xfId="478" applyFont="1" applyAlignment="1">
      <alignment horizontal="left" vertical="center"/>
      <protection/>
    </xf>
    <xf numFmtId="4" fontId="24" fillId="0" borderId="0" xfId="478" applyNumberFormat="1" applyFont="1" applyAlignment="1">
      <alignment horizontal="center" vertical="center"/>
      <protection/>
    </xf>
    <xf numFmtId="3" fontId="28" fillId="0" borderId="0" xfId="478" applyNumberFormat="1" applyFont="1" applyAlignment="1">
      <alignment vertical="center"/>
      <protection/>
    </xf>
    <xf numFmtId="0" fontId="42" fillId="0" borderId="0" xfId="478" applyFont="1" applyAlignment="1">
      <alignment vertical="center"/>
      <protection/>
    </xf>
    <xf numFmtId="0" fontId="42" fillId="0" borderId="0" xfId="478" applyFont="1" applyAlignment="1">
      <alignment horizontal="left" vertical="center"/>
      <protection/>
    </xf>
    <xf numFmtId="49" fontId="26" fillId="0" borderId="0" xfId="478" applyNumberFormat="1" applyFont="1" applyAlignment="1">
      <alignment horizontal="left"/>
      <protection/>
    </xf>
    <xf numFmtId="0" fontId="26" fillId="0" borderId="0" xfId="478" applyFont="1" applyAlignment="1">
      <alignment horizontal="left"/>
      <protection/>
    </xf>
    <xf numFmtId="200" fontId="24" fillId="0" borderId="0" xfId="457" applyNumberFormat="1" applyFont="1" applyBorder="1" applyAlignment="1">
      <alignment vertical="center"/>
      <protection/>
    </xf>
    <xf numFmtId="199" fontId="25" fillId="0" borderId="0" xfId="457" applyNumberFormat="1" applyFont="1">
      <alignment/>
      <protection/>
    </xf>
    <xf numFmtId="3" fontId="50" fillId="0" borderId="0" xfId="457" applyNumberFormat="1" applyFont="1" applyFill="1" applyBorder="1" applyAlignment="1">
      <alignment horizontal="right" vertical="center"/>
      <protection/>
    </xf>
    <xf numFmtId="0" fontId="25" fillId="0" borderId="23" xfId="457" applyFont="1" applyBorder="1" applyAlignment="1">
      <alignment vertical="center"/>
      <protection/>
    </xf>
    <xf numFmtId="3" fontId="50" fillId="0" borderId="23" xfId="457" applyNumberFormat="1" applyFont="1" applyFill="1" applyBorder="1" applyAlignment="1">
      <alignment horizontal="right" vertical="center"/>
      <protection/>
    </xf>
    <xf numFmtId="3" fontId="25" fillId="0" borderId="23" xfId="457" applyNumberFormat="1" applyFont="1" applyBorder="1" applyAlignment="1">
      <alignment vertical="center"/>
      <protection/>
    </xf>
    <xf numFmtId="3" fontId="50" fillId="0" borderId="24" xfId="457" applyNumberFormat="1" applyFont="1" applyFill="1" applyBorder="1" applyAlignment="1">
      <alignment horizontal="right" vertical="center"/>
      <protection/>
    </xf>
    <xf numFmtId="3" fontId="25" fillId="0" borderId="24" xfId="457" applyNumberFormat="1" applyFont="1" applyBorder="1" applyAlignment="1">
      <alignment vertical="center"/>
      <protection/>
    </xf>
    <xf numFmtId="3" fontId="24" fillId="0" borderId="24" xfId="457" applyNumberFormat="1" applyFont="1" applyBorder="1" applyAlignment="1">
      <alignment horizontal="center" vertical="center"/>
      <protection/>
    </xf>
    <xf numFmtId="4" fontId="24" fillId="0" borderId="24" xfId="457" applyNumberFormat="1" applyFont="1" applyBorder="1" applyAlignment="1">
      <alignment horizontal="right" vertical="center"/>
      <protection/>
    </xf>
    <xf numFmtId="3" fontId="21" fillId="0" borderId="0" xfId="497" applyNumberFormat="1" applyFont="1" applyAlignment="1">
      <alignment vertical="center"/>
      <protection/>
    </xf>
    <xf numFmtId="3" fontId="39" fillId="0" borderId="0" xfId="491" applyNumberFormat="1" applyFont="1" applyFill="1" applyAlignment="1">
      <alignment vertical="center"/>
      <protection/>
    </xf>
    <xf numFmtId="3" fontId="31" fillId="0" borderId="0" xfId="497" applyNumberFormat="1" applyFont="1" applyAlignment="1">
      <alignment horizontal="center" vertical="center"/>
      <protection/>
    </xf>
    <xf numFmtId="41" fontId="31" fillId="0" borderId="0" xfId="497" applyNumberFormat="1" applyFont="1" applyAlignment="1">
      <alignment vertical="center"/>
      <protection/>
    </xf>
    <xf numFmtId="3" fontId="48" fillId="0" borderId="0" xfId="491" applyNumberFormat="1" applyFont="1" applyFill="1" applyAlignment="1">
      <alignment vertical="center"/>
      <protection/>
    </xf>
    <xf numFmtId="41" fontId="31" fillId="0" borderId="24" xfId="497" applyNumberFormat="1" applyFont="1" applyBorder="1" applyAlignment="1">
      <alignment horizontal="right" vertical="center"/>
      <protection/>
    </xf>
    <xf numFmtId="41" fontId="32" fillId="0" borderId="23" xfId="497" applyNumberFormat="1" applyFont="1" applyBorder="1" applyAlignment="1">
      <alignment vertical="center"/>
      <protection/>
    </xf>
    <xf numFmtId="41" fontId="32" fillId="0" borderId="23" xfId="497" applyNumberFormat="1" applyFont="1" applyBorder="1" applyAlignment="1">
      <alignment horizontal="center" vertical="center"/>
      <protection/>
    </xf>
    <xf numFmtId="41" fontId="24" fillId="0" borderId="0" xfId="490" applyNumberFormat="1" applyFont="1" applyFill="1" applyAlignment="1">
      <alignment vertical="center"/>
      <protection/>
    </xf>
    <xf numFmtId="41" fontId="32" fillId="0" borderId="0" xfId="497" applyNumberFormat="1" applyFont="1" applyBorder="1" applyAlignment="1">
      <alignment vertical="center"/>
      <protection/>
    </xf>
    <xf numFmtId="41" fontId="32" fillId="0" borderId="0" xfId="497" applyNumberFormat="1" applyFont="1" applyBorder="1" applyAlignment="1">
      <alignment horizontal="center" vertical="center"/>
      <protection/>
    </xf>
    <xf numFmtId="41" fontId="31" fillId="0" borderId="24" xfId="497" applyNumberFormat="1" applyFont="1" applyBorder="1" applyAlignment="1">
      <alignment vertical="center"/>
      <protection/>
    </xf>
    <xf numFmtId="41" fontId="32" fillId="0" borderId="0" xfId="497" applyNumberFormat="1" applyFont="1" applyAlignment="1">
      <alignment vertical="center"/>
      <protection/>
    </xf>
    <xf numFmtId="41" fontId="32" fillId="0" borderId="0" xfId="497" applyNumberFormat="1" applyFont="1" applyAlignment="1">
      <alignment horizontal="center" vertical="center"/>
      <protection/>
    </xf>
    <xf numFmtId="41" fontId="36" fillId="0" borderId="0" xfId="491" applyNumberFormat="1" applyFont="1" applyFill="1" applyAlignment="1">
      <alignment vertical="center"/>
      <protection/>
    </xf>
    <xf numFmtId="41" fontId="36" fillId="0" borderId="0" xfId="474" applyNumberFormat="1" applyFont="1" applyFill="1" applyAlignment="1">
      <alignment vertical="center"/>
      <protection/>
    </xf>
    <xf numFmtId="0" fontId="31" fillId="0" borderId="0" xfId="497" applyFont="1" applyAlignment="1">
      <alignment vertical="center"/>
      <protection/>
    </xf>
    <xf numFmtId="3" fontId="40" fillId="0" borderId="0" xfId="491" applyNumberFormat="1" applyFont="1" applyFill="1" applyAlignment="1">
      <alignment vertical="center"/>
      <protection/>
    </xf>
    <xf numFmtId="0" fontId="53" fillId="0" borderId="0" xfId="497" applyFont="1" applyAlignment="1">
      <alignment vertical="center"/>
      <protection/>
    </xf>
    <xf numFmtId="3" fontId="54" fillId="0" borderId="0" xfId="474" applyNumberFormat="1" applyFont="1" applyFill="1" applyAlignment="1">
      <alignment vertical="center"/>
      <protection/>
    </xf>
    <xf numFmtId="3" fontId="54" fillId="0" borderId="0" xfId="474" applyNumberFormat="1" applyFont="1" applyFill="1" applyAlignment="1">
      <alignment horizontal="center" vertical="center"/>
      <protection/>
    </xf>
    <xf numFmtId="41" fontId="54" fillId="0" borderId="0" xfId="474" applyNumberFormat="1" applyFont="1" applyFill="1" applyAlignment="1">
      <alignment vertical="center"/>
      <protection/>
    </xf>
    <xf numFmtId="3" fontId="54" fillId="0" borderId="0" xfId="491" applyNumberFormat="1" applyFont="1" applyFill="1" applyAlignment="1">
      <alignment vertical="center"/>
      <protection/>
    </xf>
    <xf numFmtId="0" fontId="23" fillId="0" borderId="0" xfId="478" applyFont="1" applyAlignment="1">
      <alignment horizontal="center" vertical="center"/>
      <protection/>
    </xf>
    <xf numFmtId="0" fontId="28" fillId="0" borderId="22" xfId="478" applyFont="1" applyBorder="1" applyAlignment="1">
      <alignment horizontal="left" vertical="center"/>
      <protection/>
    </xf>
    <xf numFmtId="0" fontId="29" fillId="0" borderId="0" xfId="478" applyFont="1" applyBorder="1" applyAlignment="1">
      <alignment vertical="center"/>
      <protection/>
    </xf>
    <xf numFmtId="3" fontId="29" fillId="0" borderId="23" xfId="0" applyNumberFormat="1" applyFont="1" applyFill="1" applyBorder="1" applyAlignment="1">
      <alignment horizontal="right" vertical="center" wrapText="1"/>
    </xf>
    <xf numFmtId="0" fontId="29" fillId="0" borderId="0" xfId="478" applyFont="1" applyAlignment="1">
      <alignment vertical="center"/>
      <protection/>
    </xf>
    <xf numFmtId="3" fontId="29" fillId="0" borderId="0" xfId="478" applyNumberFormat="1" applyFont="1" applyBorder="1" applyAlignment="1">
      <alignment vertical="center"/>
      <protection/>
    </xf>
    <xf numFmtId="3" fontId="29" fillId="0" borderId="0" xfId="0" applyNumberFormat="1" applyFont="1" applyFill="1" applyBorder="1" applyAlignment="1">
      <alignment horizontal="right" vertical="center" wrapText="1"/>
    </xf>
    <xf numFmtId="199" fontId="29" fillId="0" borderId="0" xfId="477" applyNumberFormat="1" applyFont="1" applyBorder="1" applyAlignment="1">
      <alignment vertical="center"/>
      <protection/>
    </xf>
    <xf numFmtId="0" fontId="29" fillId="0" borderId="0" xfId="478" applyFont="1" applyFill="1" applyBorder="1" applyAlignment="1">
      <alignment vertical="center"/>
      <protection/>
    </xf>
    <xf numFmtId="3" fontId="29" fillId="0" borderId="0" xfId="478" applyNumberFormat="1" applyFont="1" applyFill="1" applyBorder="1" applyAlignment="1">
      <alignment vertical="center"/>
      <protection/>
    </xf>
    <xf numFmtId="3" fontId="29" fillId="0" borderId="24" xfId="0" applyNumberFormat="1" applyFont="1" applyFill="1" applyBorder="1" applyAlignment="1">
      <alignment horizontal="right" vertical="center" wrapText="1"/>
    </xf>
    <xf numFmtId="199" fontId="29" fillId="0" borderId="24" xfId="477" applyNumberFormat="1" applyFont="1" applyBorder="1" applyAlignment="1">
      <alignment vertical="center"/>
      <protection/>
    </xf>
    <xf numFmtId="0" fontId="30" fillId="0" borderId="22" xfId="478" applyFont="1" applyBorder="1" applyAlignment="1">
      <alignment vertical="center"/>
      <protection/>
    </xf>
    <xf numFmtId="3" fontId="30" fillId="0" borderId="22" xfId="478" applyNumberFormat="1" applyFont="1" applyBorder="1" applyAlignment="1">
      <alignment vertical="center"/>
      <protection/>
    </xf>
    <xf numFmtId="0" fontId="30" fillId="0" borderId="0" xfId="478" applyFont="1" applyAlignment="1">
      <alignment vertical="center"/>
      <protection/>
    </xf>
    <xf numFmtId="0" fontId="30" fillId="0" borderId="0" xfId="478" applyFont="1" applyBorder="1" applyAlignment="1">
      <alignment horizontal="center" vertical="center"/>
      <protection/>
    </xf>
    <xf numFmtId="0" fontId="30" fillId="0" borderId="0" xfId="478" applyFont="1" applyAlignment="1">
      <alignment horizontal="center" vertical="center"/>
      <protection/>
    </xf>
    <xf numFmtId="0" fontId="58" fillId="0" borderId="0" xfId="476" applyFont="1" applyFill="1" applyAlignment="1">
      <alignment vertical="center"/>
      <protection/>
    </xf>
    <xf numFmtId="0" fontId="41" fillId="0" borderId="0" xfId="476" applyFont="1" applyFill="1" applyAlignment="1">
      <alignment horizontal="center" vertical="center"/>
      <protection/>
    </xf>
    <xf numFmtId="0" fontId="28" fillId="0" borderId="24" xfId="476" applyFont="1" applyFill="1" applyBorder="1" applyAlignment="1">
      <alignment vertical="center"/>
      <protection/>
    </xf>
    <xf numFmtId="3" fontId="28" fillId="0" borderId="0" xfId="494" applyNumberFormat="1" applyFont="1" applyFill="1" applyBorder="1">
      <alignment/>
      <protection/>
    </xf>
    <xf numFmtId="199" fontId="28" fillId="0" borderId="0" xfId="476" applyNumberFormat="1" applyFont="1" applyFill="1" applyBorder="1" applyAlignment="1">
      <alignment vertical="center"/>
      <protection/>
    </xf>
    <xf numFmtId="3" fontId="28" fillId="0" borderId="0" xfId="476" applyNumberFormat="1" applyFont="1" applyFill="1" applyBorder="1" applyAlignment="1">
      <alignment vertical="center"/>
      <protection/>
    </xf>
    <xf numFmtId="199" fontId="41" fillId="0" borderId="0" xfId="476" applyNumberFormat="1" applyFont="1" applyFill="1" applyAlignment="1">
      <alignment vertical="center"/>
      <protection/>
    </xf>
    <xf numFmtId="0" fontId="41" fillId="0" borderId="0" xfId="476" applyFont="1" applyFill="1" applyAlignment="1">
      <alignment vertical="center"/>
      <protection/>
    </xf>
    <xf numFmtId="3" fontId="25" fillId="0" borderId="0" xfId="494" applyNumberFormat="1" applyFont="1" applyFill="1" applyBorder="1">
      <alignment/>
      <protection/>
    </xf>
    <xf numFmtId="199" fontId="25" fillId="0" borderId="0" xfId="476" applyNumberFormat="1" applyFont="1" applyFill="1" applyBorder="1" applyAlignment="1">
      <alignment vertical="center"/>
      <protection/>
    </xf>
    <xf numFmtId="3" fontId="25" fillId="0" borderId="0" xfId="476" applyNumberFormat="1" applyFont="1" applyFill="1" applyBorder="1" applyAlignment="1">
      <alignment vertical="center"/>
      <protection/>
    </xf>
    <xf numFmtId="0" fontId="59" fillId="0" borderId="0" xfId="476" applyFont="1" applyFill="1" applyAlignment="1">
      <alignment vertical="center"/>
      <protection/>
    </xf>
    <xf numFmtId="0" fontId="25" fillId="0" borderId="0" xfId="476" applyFont="1" applyFill="1" applyAlignment="1">
      <alignment vertical="center"/>
      <protection/>
    </xf>
    <xf numFmtId="0" fontId="41" fillId="0" borderId="0" xfId="476" applyFont="1" applyFill="1" applyBorder="1" applyAlignment="1">
      <alignment vertical="center"/>
      <protection/>
    </xf>
    <xf numFmtId="0" fontId="59" fillId="0" borderId="0" xfId="476" applyFont="1" applyFill="1" applyBorder="1" applyAlignment="1">
      <alignment vertical="center"/>
      <protection/>
    </xf>
    <xf numFmtId="199" fontId="25" fillId="0" borderId="0" xfId="476" applyNumberFormat="1" applyFont="1" applyFill="1" applyBorder="1" applyAlignment="1">
      <alignment horizontal="right" vertical="center"/>
      <protection/>
    </xf>
    <xf numFmtId="0" fontId="28" fillId="0" borderId="0" xfId="476" applyFont="1" applyFill="1" applyAlignment="1">
      <alignment vertical="center"/>
      <protection/>
    </xf>
    <xf numFmtId="199" fontId="28" fillId="0" borderId="0" xfId="476" applyNumberFormat="1" applyFont="1" applyFill="1" applyAlignment="1">
      <alignment vertical="center"/>
      <protection/>
    </xf>
    <xf numFmtId="0" fontId="25" fillId="0" borderId="0" xfId="494" applyFont="1" applyFill="1" applyBorder="1">
      <alignment/>
      <protection/>
    </xf>
    <xf numFmtId="3" fontId="28" fillId="0" borderId="22" xfId="494" applyNumberFormat="1" applyFont="1" applyFill="1" applyBorder="1">
      <alignment/>
      <protection/>
    </xf>
    <xf numFmtId="3" fontId="28" fillId="0" borderId="22" xfId="476" applyNumberFormat="1" applyFont="1" applyFill="1" applyBorder="1" applyAlignment="1">
      <alignment vertical="center"/>
      <protection/>
    </xf>
    <xf numFmtId="0" fontId="28" fillId="0" borderId="22" xfId="476" applyFont="1" applyFill="1" applyBorder="1" applyAlignment="1">
      <alignment vertical="center"/>
      <protection/>
    </xf>
    <xf numFmtId="199" fontId="28" fillId="0" borderId="22" xfId="476" applyNumberFormat="1" applyFont="1" applyFill="1" applyBorder="1" applyAlignment="1">
      <alignment vertical="center"/>
      <protection/>
    </xf>
    <xf numFmtId="0" fontId="26" fillId="0" borderId="0" xfId="478" applyFont="1" applyFill="1" applyAlignment="1">
      <alignment vertical="center"/>
      <protection/>
    </xf>
    <xf numFmtId="3" fontId="26" fillId="0" borderId="0" xfId="478" applyNumberFormat="1" applyFont="1" applyFill="1" applyAlignment="1">
      <alignment horizontal="center" vertical="center"/>
      <protection/>
    </xf>
    <xf numFmtId="0" fontId="42" fillId="0" borderId="0" xfId="478" applyFont="1" applyFill="1" applyAlignment="1">
      <alignment vertical="center"/>
      <protection/>
    </xf>
    <xf numFmtId="4" fontId="26" fillId="0" borderId="0" xfId="478" applyNumberFormat="1" applyFont="1" applyFill="1" applyAlignment="1">
      <alignment horizontal="center" vertical="center"/>
      <protection/>
    </xf>
    <xf numFmtId="3" fontId="59" fillId="0" borderId="0" xfId="476" applyNumberFormat="1" applyFont="1" applyFill="1" applyAlignment="1">
      <alignment vertical="center"/>
      <protection/>
    </xf>
    <xf numFmtId="0" fontId="27" fillId="0" borderId="0" xfId="478" applyFont="1" applyAlignment="1">
      <alignment/>
      <protection/>
    </xf>
    <xf numFmtId="0" fontId="28" fillId="0" borderId="0" xfId="478" applyFont="1" applyAlignment="1">
      <alignment horizontal="center" vertical="center"/>
      <protection/>
    </xf>
    <xf numFmtId="3" fontId="29" fillId="0" borderId="0" xfId="478" applyNumberFormat="1" applyFont="1" applyBorder="1">
      <alignment/>
      <protection/>
    </xf>
    <xf numFmtId="3" fontId="29" fillId="0" borderId="0" xfId="0" applyNumberFormat="1" applyFont="1" applyFill="1" applyBorder="1" applyAlignment="1">
      <alignment horizontal="right" wrapText="1"/>
    </xf>
    <xf numFmtId="3" fontId="29" fillId="0" borderId="0" xfId="478" applyNumberFormat="1" applyFont="1" applyFill="1" applyBorder="1">
      <alignment/>
      <protection/>
    </xf>
    <xf numFmtId="0" fontId="29" fillId="0" borderId="0" xfId="478" applyFont="1" applyBorder="1" applyAlignment="1">
      <alignment horizontal="left" vertical="center"/>
      <protection/>
    </xf>
    <xf numFmtId="0" fontId="30" fillId="0" borderId="0" xfId="478" applyFont="1" applyAlignment="1">
      <alignment/>
      <protection/>
    </xf>
    <xf numFmtId="0" fontId="29" fillId="0" borderId="0" xfId="478" applyFont="1" applyAlignment="1">
      <alignment/>
      <protection/>
    </xf>
    <xf numFmtId="0" fontId="26" fillId="0" borderId="22" xfId="478" applyFont="1" applyBorder="1" applyAlignment="1">
      <alignment horizontal="left" vertical="center"/>
      <protection/>
    </xf>
    <xf numFmtId="0" fontId="26" fillId="0" borderId="0" xfId="478" applyFont="1" applyAlignment="1">
      <alignment horizontal="center" vertical="center"/>
      <protection/>
    </xf>
    <xf numFmtId="0" fontId="29" fillId="0" borderId="0" xfId="478" applyFont="1" applyAlignment="1">
      <alignment horizontal="center" vertical="center"/>
      <protection/>
    </xf>
    <xf numFmtId="3" fontId="29" fillId="0" borderId="0" xfId="478" applyNumberFormat="1" applyFont="1" applyBorder="1" applyAlignment="1">
      <alignment/>
      <protection/>
    </xf>
    <xf numFmtId="0" fontId="30" fillId="0" borderId="22" xfId="478" applyFont="1" applyBorder="1" applyAlignment="1">
      <alignment horizontal="left" vertical="center"/>
      <protection/>
    </xf>
    <xf numFmtId="0" fontId="30" fillId="0" borderId="0" xfId="478" applyFont="1" applyBorder="1" applyAlignment="1">
      <alignment horizontal="left" vertical="center"/>
      <protection/>
    </xf>
    <xf numFmtId="41" fontId="32" fillId="0" borderId="0" xfId="353" applyNumberFormat="1" applyFont="1" applyAlignment="1">
      <alignment vertical="center"/>
    </xf>
    <xf numFmtId="41" fontId="31" fillId="0" borderId="0" xfId="497" applyNumberFormat="1" applyFont="1" applyAlignment="1">
      <alignment horizontal="right" vertical="center" indent="2"/>
      <protection/>
    </xf>
    <xf numFmtId="41" fontId="32" fillId="0" borderId="23" xfId="353" applyNumberFormat="1" applyFont="1" applyBorder="1" applyAlignment="1">
      <alignment vertical="center"/>
    </xf>
    <xf numFmtId="200" fontId="32" fillId="0" borderId="23" xfId="353" applyNumberFormat="1" applyFont="1" applyBorder="1" applyAlignment="1">
      <alignment horizontal="right" vertical="center"/>
    </xf>
    <xf numFmtId="200" fontId="32" fillId="0" borderId="0" xfId="353" applyNumberFormat="1" applyFont="1" applyBorder="1" applyAlignment="1">
      <alignment horizontal="right" vertical="center"/>
    </xf>
    <xf numFmtId="41" fontId="32" fillId="0" borderId="0" xfId="353" applyNumberFormat="1" applyFont="1" applyBorder="1" applyAlignment="1">
      <alignment vertical="center"/>
    </xf>
    <xf numFmtId="41" fontId="32" fillId="0" borderId="0" xfId="353" applyNumberFormat="1" applyFont="1" applyBorder="1" applyAlignment="1">
      <alignment horizontal="right" vertical="center" indent="2"/>
    </xf>
    <xf numFmtId="41" fontId="32" fillId="0" borderId="0" xfId="353" applyNumberFormat="1" applyFont="1" applyAlignment="1">
      <alignment horizontal="right" vertical="center"/>
    </xf>
    <xf numFmtId="41" fontId="32" fillId="0" borderId="0" xfId="353" applyNumberFormat="1" applyFont="1" applyAlignment="1">
      <alignment horizontal="right" vertical="center" indent="2"/>
    </xf>
    <xf numFmtId="200" fontId="32" fillId="0" borderId="0" xfId="353" applyNumberFormat="1" applyFont="1" applyAlignment="1">
      <alignment vertical="center"/>
    </xf>
    <xf numFmtId="41" fontId="60" fillId="0" borderId="0" xfId="497" applyNumberFormat="1" applyFont="1" applyAlignment="1">
      <alignment vertical="center"/>
      <protection/>
    </xf>
    <xf numFmtId="41" fontId="32" fillId="0" borderId="0" xfId="353" applyNumberFormat="1" applyFont="1" applyBorder="1" applyAlignment="1">
      <alignment horizontal="right" vertical="center"/>
    </xf>
    <xf numFmtId="41" fontId="54" fillId="0" borderId="0" xfId="474" applyNumberFormat="1" applyFont="1" applyFill="1" applyAlignment="1">
      <alignment horizontal="right" vertical="center" indent="2"/>
      <protection/>
    </xf>
    <xf numFmtId="0" fontId="22" fillId="0" borderId="0" xfId="441" applyFont="1" applyAlignment="1">
      <alignment vertical="center"/>
      <protection/>
    </xf>
    <xf numFmtId="0" fontId="27" fillId="0" borderId="0" xfId="441" applyFont="1" applyAlignment="1">
      <alignment vertical="center"/>
      <protection/>
    </xf>
    <xf numFmtId="0" fontId="27" fillId="0" borderId="0" xfId="441" applyFont="1" applyAlignment="1">
      <alignment horizontal="center" vertical="center"/>
      <protection/>
    </xf>
    <xf numFmtId="0" fontId="23" fillId="0" borderId="0" xfId="440" applyFont="1" applyBorder="1" applyAlignment="1">
      <alignment vertical="center"/>
      <protection/>
    </xf>
    <xf numFmtId="0" fontId="31" fillId="0" borderId="0" xfId="441" applyFont="1" applyAlignment="1">
      <alignment horizontal="left" vertical="center"/>
      <protection/>
    </xf>
    <xf numFmtId="0" fontId="31" fillId="0" borderId="0" xfId="441" applyFont="1" applyAlignment="1">
      <alignment horizontal="center" vertical="center"/>
      <protection/>
    </xf>
    <xf numFmtId="0" fontId="31" fillId="0" borderId="0" xfId="441" applyFont="1" applyAlignment="1">
      <alignment horizontal="center" vertical="center" textRotation="90"/>
      <protection/>
    </xf>
    <xf numFmtId="0" fontId="31" fillId="0" borderId="0" xfId="441" applyFont="1" applyBorder="1" applyAlignment="1">
      <alignment vertical="center"/>
      <protection/>
    </xf>
    <xf numFmtId="0" fontId="31" fillId="0" borderId="0" xfId="441" applyFont="1" applyAlignment="1">
      <alignment vertical="center"/>
      <protection/>
    </xf>
    <xf numFmtId="0" fontId="23" fillId="0" borderId="0" xfId="441" applyFont="1" applyAlignment="1">
      <alignment horizontal="center" vertical="center"/>
      <protection/>
    </xf>
    <xf numFmtId="0" fontId="77" fillId="0" borderId="0" xfId="492" applyFont="1" applyAlignment="1">
      <alignment vertical="center"/>
      <protection/>
    </xf>
    <xf numFmtId="0" fontId="32" fillId="0" borderId="0" xfId="492" applyFont="1" applyAlignment="1">
      <alignment vertical="center"/>
      <protection/>
    </xf>
    <xf numFmtId="0" fontId="32" fillId="0" borderId="0" xfId="492" applyFont="1" applyAlignment="1">
      <alignment horizontal="center" vertical="center"/>
      <protection/>
    </xf>
    <xf numFmtId="0" fontId="31" fillId="0" borderId="25" xfId="492" applyFont="1" applyBorder="1" applyAlignment="1">
      <alignment horizontal="center" vertical="center"/>
      <protection/>
    </xf>
    <xf numFmtId="1" fontId="32" fillId="0" borderId="25" xfId="492" applyNumberFormat="1" applyFont="1" applyBorder="1" applyAlignment="1">
      <alignment horizontal="center" vertical="center"/>
      <protection/>
    </xf>
    <xf numFmtId="4" fontId="32" fillId="0" borderId="25" xfId="365" applyNumberFormat="1" applyFont="1" applyBorder="1" applyAlignment="1">
      <alignment horizontal="center" vertical="center"/>
    </xf>
    <xf numFmtId="49" fontId="32" fillId="0" borderId="25" xfId="492" applyNumberFormat="1" applyFont="1" applyBorder="1" applyAlignment="1">
      <alignment horizontal="center" vertical="center"/>
      <protection/>
    </xf>
    <xf numFmtId="4" fontId="32" fillId="0" borderId="26" xfId="492" applyNumberFormat="1" applyFont="1" applyBorder="1" applyAlignment="1">
      <alignment horizontal="right" vertical="center"/>
      <protection/>
    </xf>
    <xf numFmtId="0" fontId="31" fillId="0" borderId="0" xfId="492" applyFont="1" applyAlignment="1">
      <alignment vertical="center"/>
      <protection/>
    </xf>
    <xf numFmtId="1" fontId="32" fillId="0" borderId="27" xfId="492" applyNumberFormat="1" applyFont="1" applyBorder="1" applyAlignment="1">
      <alignment horizontal="center" vertical="center"/>
      <protection/>
    </xf>
    <xf numFmtId="4" fontId="32" fillId="0" borderId="27" xfId="365" applyNumberFormat="1" applyFont="1" applyBorder="1" applyAlignment="1">
      <alignment horizontal="center" vertical="center"/>
    </xf>
    <xf numFmtId="49" fontId="32" fillId="0" borderId="27" xfId="492" applyNumberFormat="1" applyFont="1" applyBorder="1" applyAlignment="1">
      <alignment horizontal="center" vertical="center"/>
      <protection/>
    </xf>
    <xf numFmtId="4" fontId="32" fillId="0" borderId="28" xfId="492" applyNumberFormat="1" applyFont="1" applyBorder="1" applyAlignment="1">
      <alignment horizontal="right" vertical="center"/>
      <protection/>
    </xf>
    <xf numFmtId="1" fontId="32" fillId="0" borderId="29" xfId="492" applyNumberFormat="1" applyFont="1" applyBorder="1" applyAlignment="1">
      <alignment horizontal="center" vertical="center"/>
      <protection/>
    </xf>
    <xf numFmtId="4" fontId="32" fillId="0" borderId="29" xfId="365" applyNumberFormat="1" applyFont="1" applyBorder="1" applyAlignment="1">
      <alignment horizontal="center" vertical="center"/>
    </xf>
    <xf numFmtId="49" fontId="32" fillId="0" borderId="29" xfId="492" applyNumberFormat="1" applyFont="1" applyBorder="1" applyAlignment="1">
      <alignment horizontal="center" vertical="center"/>
      <protection/>
    </xf>
    <xf numFmtId="4" fontId="32" fillId="0" borderId="30" xfId="492" applyNumberFormat="1" applyFont="1" applyBorder="1" applyAlignment="1">
      <alignment horizontal="right" vertical="center"/>
      <protection/>
    </xf>
    <xf numFmtId="211" fontId="28" fillId="0" borderId="0" xfId="488" applyNumberFormat="1" applyFont="1" applyAlignment="1">
      <alignment vertical="center"/>
      <protection/>
    </xf>
    <xf numFmtId="211" fontId="28" fillId="0" borderId="0" xfId="488" applyNumberFormat="1" applyFont="1" applyAlignment="1">
      <alignment horizontal="center" vertical="center"/>
      <protection/>
    </xf>
    <xf numFmtId="0" fontId="28" fillId="0" borderId="0" xfId="488" applyFont="1" applyAlignment="1">
      <alignment vertical="center"/>
      <protection/>
    </xf>
    <xf numFmtId="0" fontId="24" fillId="0" borderId="0" xfId="492" applyFont="1" applyAlignment="1">
      <alignment horizontal="center" vertical="center"/>
      <protection/>
    </xf>
    <xf numFmtId="0" fontId="24" fillId="0" borderId="0" xfId="492" applyFont="1" applyAlignment="1">
      <alignment vertical="center"/>
      <protection/>
    </xf>
    <xf numFmtId="0" fontId="28" fillId="0" borderId="0" xfId="454" applyFont="1" applyAlignment="1">
      <alignment vertical="center"/>
      <protection/>
    </xf>
    <xf numFmtId="0" fontId="28" fillId="0" borderId="0" xfId="454" applyFont="1" applyAlignment="1" applyProtection="1">
      <alignment horizontal="left" vertical="center"/>
      <protection/>
    </xf>
    <xf numFmtId="0" fontId="37" fillId="0" borderId="0" xfId="454" applyFont="1" applyAlignment="1">
      <alignment vertical="center"/>
      <protection/>
    </xf>
    <xf numFmtId="0" fontId="77" fillId="0" borderId="0" xfId="469" applyFont="1" applyAlignment="1">
      <alignment vertical="center"/>
      <protection/>
    </xf>
    <xf numFmtId="0" fontId="32" fillId="0" borderId="0" xfId="469" applyFont="1" applyAlignment="1">
      <alignment vertical="center"/>
      <protection/>
    </xf>
    <xf numFmtId="0" fontId="31" fillId="0" borderId="26" xfId="469" applyFont="1" applyBorder="1" applyAlignment="1">
      <alignment horizontal="center" vertical="center"/>
      <protection/>
    </xf>
    <xf numFmtId="211" fontId="31" fillId="0" borderId="26" xfId="469" applyNumberFormat="1" applyFont="1" applyBorder="1" applyAlignment="1">
      <alignment horizontal="left" vertical="center"/>
      <protection/>
    </xf>
    <xf numFmtId="204" fontId="31" fillId="0" borderId="28" xfId="389" applyNumberFormat="1" applyFont="1" applyBorder="1" applyAlignment="1">
      <alignment horizontal="right" vertical="center"/>
    </xf>
    <xf numFmtId="204" fontId="31" fillId="0" borderId="26" xfId="389" applyNumberFormat="1" applyFont="1" applyBorder="1" applyAlignment="1">
      <alignment horizontal="right" vertical="center"/>
    </xf>
    <xf numFmtId="204" fontId="31" fillId="0" borderId="23" xfId="469" applyNumberFormat="1" applyFont="1" applyBorder="1" applyAlignment="1">
      <alignment horizontal="right" vertical="center"/>
      <protection/>
    </xf>
    <xf numFmtId="0" fontId="31" fillId="0" borderId="0" xfId="469" applyFont="1" applyAlignment="1">
      <alignment vertical="center"/>
      <protection/>
    </xf>
    <xf numFmtId="211" fontId="31" fillId="0" borderId="28" xfId="469" applyNumberFormat="1" applyFont="1" applyBorder="1" applyAlignment="1">
      <alignment vertical="center"/>
      <protection/>
    </xf>
    <xf numFmtId="204" fontId="31" fillId="0" borderId="0" xfId="469" applyNumberFormat="1" applyFont="1" applyBorder="1" applyAlignment="1">
      <alignment horizontal="right" vertical="center"/>
      <protection/>
    </xf>
    <xf numFmtId="2" fontId="31" fillId="0" borderId="0" xfId="469" applyNumberFormat="1" applyFont="1" applyAlignment="1">
      <alignment vertical="center"/>
      <protection/>
    </xf>
    <xf numFmtId="204" fontId="31" fillId="0" borderId="28" xfId="469" applyNumberFormat="1" applyFont="1" applyBorder="1" applyAlignment="1">
      <alignment horizontal="right" vertical="center"/>
      <protection/>
    </xf>
    <xf numFmtId="211" fontId="32" fillId="0" borderId="28" xfId="469" applyNumberFormat="1" applyFont="1" applyBorder="1" applyAlignment="1">
      <alignment vertical="center"/>
      <protection/>
    </xf>
    <xf numFmtId="204" fontId="32" fillId="0" borderId="28" xfId="389" applyNumberFormat="1" applyFont="1" applyBorder="1" applyAlignment="1">
      <alignment horizontal="right" vertical="center"/>
    </xf>
    <xf numFmtId="204" fontId="32" fillId="0" borderId="0" xfId="469" applyNumberFormat="1" applyFont="1" applyBorder="1" applyAlignment="1">
      <alignment horizontal="right" vertical="center"/>
      <protection/>
    </xf>
    <xf numFmtId="2" fontId="32" fillId="0" borderId="0" xfId="469" applyNumberFormat="1" applyFont="1" applyAlignment="1">
      <alignment vertical="center"/>
      <protection/>
    </xf>
    <xf numFmtId="204" fontId="31" fillId="0" borderId="0" xfId="469" applyNumberFormat="1" applyFont="1" applyBorder="1" applyAlignment="1">
      <alignment vertical="center"/>
      <protection/>
    </xf>
    <xf numFmtId="211" fontId="31" fillId="0" borderId="0" xfId="469" applyNumberFormat="1" applyFont="1" applyAlignment="1">
      <alignment vertical="center"/>
      <protection/>
    </xf>
    <xf numFmtId="204" fontId="32" fillId="0" borderId="28" xfId="469" applyNumberFormat="1" applyFont="1" applyBorder="1" applyAlignment="1">
      <alignment horizontal="right" vertical="center"/>
      <protection/>
    </xf>
    <xf numFmtId="211" fontId="32" fillId="0" borderId="0" xfId="469" applyNumberFormat="1" applyFont="1" applyAlignment="1">
      <alignment vertical="center"/>
      <protection/>
    </xf>
    <xf numFmtId="211" fontId="32" fillId="0" borderId="30" xfId="469" applyNumberFormat="1" applyFont="1" applyBorder="1" applyAlignment="1">
      <alignment vertical="center"/>
      <protection/>
    </xf>
    <xf numFmtId="204" fontId="32" fillId="0" borderId="30" xfId="389" applyNumberFormat="1" applyFont="1" applyBorder="1" applyAlignment="1">
      <alignment horizontal="right" vertical="center"/>
    </xf>
    <xf numFmtId="204" fontId="32" fillId="0" borderId="30" xfId="469" applyNumberFormat="1" applyFont="1" applyBorder="1" applyAlignment="1">
      <alignment horizontal="right" vertical="center"/>
      <protection/>
    </xf>
    <xf numFmtId="0" fontId="31" fillId="0" borderId="0" xfId="488" applyFont="1" applyAlignment="1">
      <alignment vertical="center"/>
      <protection/>
    </xf>
    <xf numFmtId="211" fontId="32" fillId="0" borderId="0" xfId="469" applyNumberFormat="1" applyFont="1" applyAlignment="1">
      <alignment horizontal="center" vertical="center"/>
      <protection/>
    </xf>
    <xf numFmtId="0" fontId="32" fillId="0" borderId="0" xfId="469" applyFont="1" applyAlignment="1">
      <alignment horizontal="center" vertical="center"/>
      <protection/>
    </xf>
    <xf numFmtId="0" fontId="31" fillId="0" borderId="0" xfId="488" applyFont="1" applyAlignment="1">
      <alignment horizontal="center" vertical="center"/>
      <protection/>
    </xf>
    <xf numFmtId="0" fontId="22" fillId="0" borderId="0" xfId="469" applyFont="1">
      <alignment/>
      <protection/>
    </xf>
    <xf numFmtId="0" fontId="75" fillId="0" borderId="0" xfId="469" applyFont="1">
      <alignment/>
      <protection/>
    </xf>
    <xf numFmtId="0" fontId="27" fillId="0" borderId="0" xfId="469" applyFont="1">
      <alignment/>
      <protection/>
    </xf>
    <xf numFmtId="0" fontId="79" fillId="0" borderId="0" xfId="469" applyFont="1">
      <alignment/>
      <protection/>
    </xf>
    <xf numFmtId="0" fontId="32" fillId="0" borderId="0" xfId="469" applyFont="1">
      <alignment/>
      <protection/>
    </xf>
    <xf numFmtId="0" fontId="80" fillId="0" borderId="0" xfId="469" applyFont="1">
      <alignment/>
      <protection/>
    </xf>
    <xf numFmtId="0" fontId="31" fillId="0" borderId="28" xfId="469" applyFont="1" applyBorder="1">
      <alignment/>
      <protection/>
    </xf>
    <xf numFmtId="0" fontId="31" fillId="0" borderId="27" xfId="469" applyFont="1" applyBorder="1" applyAlignment="1">
      <alignment horizontal="center"/>
      <protection/>
    </xf>
    <xf numFmtId="211" fontId="31" fillId="0" borderId="25" xfId="389" applyNumberFormat="1" applyFont="1" applyBorder="1" applyAlignment="1">
      <alignment horizontal="right" vertical="center" indent="2"/>
    </xf>
    <xf numFmtId="0" fontId="31" fillId="0" borderId="0" xfId="469" applyFont="1">
      <alignment/>
      <protection/>
    </xf>
    <xf numFmtId="0" fontId="81" fillId="0" borderId="0" xfId="469" applyFont="1">
      <alignment/>
      <protection/>
    </xf>
    <xf numFmtId="211" fontId="31" fillId="0" borderId="27" xfId="389" applyNumberFormat="1" applyFont="1" applyBorder="1" applyAlignment="1">
      <alignment horizontal="right" vertical="center" indent="2"/>
    </xf>
    <xf numFmtId="211" fontId="32" fillId="0" borderId="27" xfId="389" applyNumberFormat="1" applyFont="1" applyBorder="1" applyAlignment="1">
      <alignment horizontal="right" vertical="center" indent="2"/>
    </xf>
    <xf numFmtId="43" fontId="32" fillId="0" borderId="0" xfId="389" applyFont="1" applyAlignment="1">
      <alignment/>
    </xf>
    <xf numFmtId="211" fontId="31" fillId="0" borderId="31" xfId="469" applyNumberFormat="1" applyFont="1" applyBorder="1" applyAlignment="1">
      <alignment vertical="center"/>
      <protection/>
    </xf>
    <xf numFmtId="211" fontId="31" fillId="0" borderId="32" xfId="389" applyNumberFormat="1" applyFont="1" applyBorder="1" applyAlignment="1">
      <alignment horizontal="right" vertical="center" indent="2"/>
    </xf>
    <xf numFmtId="211" fontId="31" fillId="0" borderId="0" xfId="488" applyNumberFormat="1" applyFont="1" applyAlignment="1">
      <alignment horizontal="center" vertical="center"/>
      <protection/>
    </xf>
    <xf numFmtId="0" fontId="80" fillId="0" borderId="0" xfId="469" applyFont="1" applyAlignment="1">
      <alignment vertical="center"/>
      <protection/>
    </xf>
    <xf numFmtId="0" fontId="31" fillId="0" borderId="0" xfId="469" applyFont="1" applyAlignment="1">
      <alignment horizontal="right" vertical="center"/>
      <protection/>
    </xf>
    <xf numFmtId="0" fontId="31" fillId="0" borderId="0" xfId="469" applyFont="1" applyAlignment="1">
      <alignment horizontal="center" vertical="center"/>
      <protection/>
    </xf>
    <xf numFmtId="219" fontId="27" fillId="0" borderId="0" xfId="469" applyNumberFormat="1" applyFont="1">
      <alignment/>
      <protection/>
    </xf>
    <xf numFmtId="0" fontId="82" fillId="0" borderId="0" xfId="469" applyFont="1">
      <alignment/>
      <protection/>
    </xf>
    <xf numFmtId="0" fontId="31" fillId="0" borderId="0" xfId="469" applyFont="1" applyAlignment="1">
      <alignment horizontal="center"/>
      <protection/>
    </xf>
    <xf numFmtId="0" fontId="31" fillId="0" borderId="0" xfId="469" applyFont="1" applyAlignment="1">
      <alignment horizontal="right"/>
      <protection/>
    </xf>
    <xf numFmtId="204" fontId="31" fillId="0" borderId="32" xfId="389" applyNumberFormat="1" applyFont="1" applyBorder="1" applyAlignment="1">
      <alignment horizontal="center"/>
    </xf>
    <xf numFmtId="211" fontId="31" fillId="0" borderId="25" xfId="469" applyNumberFormat="1" applyFont="1" applyBorder="1" applyAlignment="1">
      <alignment horizontal="left" vertical="center"/>
      <protection/>
    </xf>
    <xf numFmtId="204" fontId="31" fillId="0" borderId="25" xfId="389" applyNumberFormat="1" applyFont="1" applyBorder="1" applyAlignment="1">
      <alignment/>
    </xf>
    <xf numFmtId="204" fontId="31" fillId="0" borderId="25" xfId="389" applyNumberFormat="1" applyFont="1" applyBorder="1" applyAlignment="1">
      <alignment horizontal="right" vertical="center"/>
    </xf>
    <xf numFmtId="211" fontId="31" fillId="0" borderId="27" xfId="469" applyNumberFormat="1" applyFont="1" applyBorder="1" applyAlignment="1">
      <alignment vertical="center"/>
      <protection/>
    </xf>
    <xf numFmtId="204" fontId="31" fillId="0" borderId="27" xfId="389" applyNumberFormat="1" applyFont="1" applyBorder="1" applyAlignment="1">
      <alignment/>
    </xf>
    <xf numFmtId="211" fontId="32" fillId="0" borderId="27" xfId="469" applyNumberFormat="1" applyFont="1" applyBorder="1" applyAlignment="1">
      <alignment vertical="center"/>
      <protection/>
    </xf>
    <xf numFmtId="204" fontId="32" fillId="0" borderId="33" xfId="389" applyNumberFormat="1" applyFont="1" applyBorder="1" applyAlignment="1">
      <alignment/>
    </xf>
    <xf numFmtId="204" fontId="32" fillId="0" borderId="27" xfId="389" applyNumberFormat="1" applyFont="1" applyBorder="1" applyAlignment="1">
      <alignment/>
    </xf>
    <xf numFmtId="204" fontId="31" fillId="0" borderId="27" xfId="389" applyNumberFormat="1" applyFont="1" applyBorder="1" applyAlignment="1">
      <alignment horizontal="right" vertical="center"/>
    </xf>
    <xf numFmtId="204" fontId="31" fillId="0" borderId="0" xfId="469" applyNumberFormat="1" applyFont="1">
      <alignment/>
      <protection/>
    </xf>
    <xf numFmtId="211" fontId="31" fillId="0" borderId="32" xfId="469" applyNumberFormat="1" applyFont="1" applyBorder="1" applyAlignment="1">
      <alignment vertical="center"/>
      <protection/>
    </xf>
    <xf numFmtId="204" fontId="31" fillId="0" borderId="32" xfId="389" applyNumberFormat="1" applyFont="1" applyBorder="1" applyAlignment="1">
      <alignment/>
    </xf>
    <xf numFmtId="204" fontId="31" fillId="0" borderId="32" xfId="389" applyNumberFormat="1" applyFont="1" applyBorder="1" applyAlignment="1">
      <alignment horizontal="right" vertical="center"/>
    </xf>
    <xf numFmtId="43" fontId="32" fillId="0" borderId="0" xfId="469" applyNumberFormat="1" applyFont="1" applyAlignment="1">
      <alignment vertical="center"/>
      <protection/>
    </xf>
    <xf numFmtId="43" fontId="32" fillId="0" borderId="0" xfId="469" applyNumberFormat="1" applyFont="1">
      <alignment/>
      <protection/>
    </xf>
    <xf numFmtId="0" fontId="22" fillId="0" borderId="0" xfId="469" applyFont="1" applyAlignment="1">
      <alignment vertical="center"/>
      <protection/>
    </xf>
    <xf numFmtId="0" fontId="27" fillId="0" borderId="0" xfId="469" applyFont="1" applyAlignment="1">
      <alignment vertical="center"/>
      <protection/>
    </xf>
    <xf numFmtId="49" fontId="31" fillId="0" borderId="26" xfId="469" applyNumberFormat="1" applyFont="1" applyBorder="1" applyAlignment="1">
      <alignment horizontal="right" vertical="center"/>
      <protection/>
    </xf>
    <xf numFmtId="4" fontId="31" fillId="0" borderId="26" xfId="469" applyNumberFormat="1" applyFont="1" applyBorder="1" applyAlignment="1">
      <alignment horizontal="right" vertical="center"/>
      <protection/>
    </xf>
    <xf numFmtId="2" fontId="31" fillId="0" borderId="26" xfId="389" applyNumberFormat="1" applyFont="1" applyBorder="1" applyAlignment="1">
      <alignment/>
    </xf>
    <xf numFmtId="49" fontId="31" fillId="0" borderId="28" xfId="469" applyNumberFormat="1" applyFont="1" applyBorder="1" applyAlignment="1">
      <alignment horizontal="right" vertical="center"/>
      <protection/>
    </xf>
    <xf numFmtId="4" fontId="31" fillId="0" borderId="28" xfId="469" applyNumberFormat="1" applyFont="1" applyBorder="1" applyAlignment="1">
      <alignment horizontal="right" vertical="center"/>
      <protection/>
    </xf>
    <xf numFmtId="2" fontId="31" fillId="0" borderId="28" xfId="389" applyNumberFormat="1" applyFont="1" applyBorder="1" applyAlignment="1">
      <alignment/>
    </xf>
    <xf numFmtId="49" fontId="32" fillId="0" borderId="28" xfId="469" applyNumberFormat="1" applyFont="1" applyBorder="1" applyAlignment="1">
      <alignment horizontal="right" vertical="center"/>
      <protection/>
    </xf>
    <xf numFmtId="2" fontId="32" fillId="0" borderId="28" xfId="389" applyNumberFormat="1" applyFont="1" applyBorder="1" applyAlignment="1">
      <alignment/>
    </xf>
    <xf numFmtId="4" fontId="31" fillId="0" borderId="30" xfId="469" applyNumberFormat="1" applyFont="1" applyBorder="1" applyAlignment="1">
      <alignment horizontal="right" vertical="center"/>
      <protection/>
    </xf>
    <xf numFmtId="2" fontId="31" fillId="0" borderId="30" xfId="389" applyNumberFormat="1" applyFont="1" applyBorder="1" applyAlignment="1">
      <alignment horizontal="right"/>
    </xf>
    <xf numFmtId="49" fontId="31" fillId="0" borderId="31" xfId="469" applyNumberFormat="1" applyFont="1" applyBorder="1" applyAlignment="1">
      <alignment horizontal="right" vertical="center"/>
      <protection/>
    </xf>
    <xf numFmtId="211" fontId="31" fillId="0" borderId="30" xfId="469" applyNumberFormat="1" applyFont="1" applyBorder="1" applyAlignment="1">
      <alignment horizontal="right" vertical="center"/>
      <protection/>
    </xf>
    <xf numFmtId="204" fontId="31" fillId="0" borderId="30" xfId="389" applyNumberFormat="1" applyFont="1" applyBorder="1" applyAlignment="1">
      <alignment/>
    </xf>
    <xf numFmtId="211" fontId="23" fillId="0" borderId="0" xfId="488" applyNumberFormat="1" applyFont="1" applyAlignment="1">
      <alignment vertical="center"/>
      <protection/>
    </xf>
    <xf numFmtId="211" fontId="23" fillId="0" borderId="0" xfId="488" applyNumberFormat="1" applyFont="1" applyAlignment="1">
      <alignment horizontal="center" vertical="center"/>
      <protection/>
    </xf>
    <xf numFmtId="0" fontId="23" fillId="0" borderId="0" xfId="488" applyFont="1" applyAlignment="1">
      <alignment vertical="center"/>
      <protection/>
    </xf>
    <xf numFmtId="211" fontId="23" fillId="0" borderId="0" xfId="469" applyNumberFormat="1" applyFont="1" applyAlignment="1">
      <alignment vertical="center"/>
      <protection/>
    </xf>
    <xf numFmtId="211" fontId="27" fillId="0" borderId="0" xfId="469" applyNumberFormat="1" applyFont="1" applyAlignment="1">
      <alignment horizontal="center" vertical="center"/>
      <protection/>
    </xf>
    <xf numFmtId="0" fontId="23" fillId="0" borderId="0" xfId="469" applyFont="1" applyAlignment="1">
      <alignment horizontal="right" vertical="center"/>
      <protection/>
    </xf>
    <xf numFmtId="0" fontId="27" fillId="0" borderId="0" xfId="469" applyFont="1" applyAlignment="1">
      <alignment horizontal="center" vertical="center"/>
      <protection/>
    </xf>
    <xf numFmtId="211" fontId="31" fillId="0" borderId="26" xfId="469" applyNumberFormat="1" applyFont="1" applyBorder="1" applyAlignment="1">
      <alignment horizontal="right" vertical="center"/>
      <protection/>
    </xf>
    <xf numFmtId="0" fontId="31" fillId="0" borderId="28" xfId="469" applyFont="1" applyBorder="1" applyAlignment="1">
      <alignment vertical="center"/>
      <protection/>
    </xf>
    <xf numFmtId="211" fontId="31" fillId="0" borderId="28" xfId="469" applyNumberFormat="1" applyFont="1" applyBorder="1" applyAlignment="1">
      <alignment horizontal="right" vertical="center"/>
      <protection/>
    </xf>
    <xf numFmtId="0" fontId="32" fillId="0" borderId="28" xfId="469" applyFont="1" applyBorder="1" applyAlignment="1">
      <alignment vertical="center"/>
      <protection/>
    </xf>
    <xf numFmtId="211" fontId="32" fillId="0" borderId="28" xfId="469" applyNumberFormat="1" applyFont="1" applyBorder="1" applyAlignment="1">
      <alignment horizontal="right" vertical="center"/>
      <protection/>
    </xf>
    <xf numFmtId="0" fontId="31" fillId="0" borderId="30" xfId="469" applyFont="1" applyBorder="1" applyAlignment="1">
      <alignment vertical="center"/>
      <protection/>
    </xf>
    <xf numFmtId="0" fontId="22" fillId="0" borderId="0" xfId="446" applyFont="1">
      <alignment/>
      <protection/>
    </xf>
    <xf numFmtId="0" fontId="75" fillId="0" borderId="0" xfId="446" applyFont="1">
      <alignment/>
      <protection/>
    </xf>
    <xf numFmtId="0" fontId="27" fillId="0" borderId="0" xfId="446" applyFont="1">
      <alignment/>
      <protection/>
    </xf>
    <xf numFmtId="0" fontId="79" fillId="0" borderId="0" xfId="446" applyFont="1">
      <alignment/>
      <protection/>
    </xf>
    <xf numFmtId="0" fontId="32" fillId="0" borderId="0" xfId="446" applyFont="1">
      <alignment/>
      <protection/>
    </xf>
    <xf numFmtId="0" fontId="80" fillId="0" borderId="0" xfId="446" applyFont="1">
      <alignment/>
      <protection/>
    </xf>
    <xf numFmtId="211" fontId="31" fillId="0" borderId="26" xfId="446" applyNumberFormat="1" applyFont="1" applyBorder="1" applyAlignment="1">
      <alignment horizontal="left" vertical="center"/>
      <protection/>
    </xf>
    <xf numFmtId="211" fontId="31" fillId="0" borderId="25" xfId="342" applyNumberFormat="1" applyFont="1" applyBorder="1" applyAlignment="1">
      <alignment horizontal="right" vertical="center" indent="2"/>
    </xf>
    <xf numFmtId="0" fontId="31" fillId="0" borderId="0" xfId="446" applyFont="1">
      <alignment/>
      <protection/>
    </xf>
    <xf numFmtId="0" fontId="81" fillId="0" borderId="0" xfId="446" applyFont="1">
      <alignment/>
      <protection/>
    </xf>
    <xf numFmtId="211" fontId="31" fillId="0" borderId="28" xfId="446" applyNumberFormat="1" applyFont="1" applyBorder="1" applyAlignment="1">
      <alignment vertical="center"/>
      <protection/>
    </xf>
    <xf numFmtId="211" fontId="31" fillId="0" borderId="27" xfId="342" applyNumberFormat="1" applyFont="1" applyBorder="1" applyAlignment="1">
      <alignment horizontal="right" vertical="center" indent="2"/>
    </xf>
    <xf numFmtId="211" fontId="32" fillId="0" borderId="28" xfId="446" applyNumberFormat="1" applyFont="1" applyBorder="1" applyAlignment="1">
      <alignment vertical="center"/>
      <protection/>
    </xf>
    <xf numFmtId="211" fontId="32" fillId="0" borderId="27" xfId="342" applyNumberFormat="1" applyFont="1" applyBorder="1" applyAlignment="1">
      <alignment horizontal="right" vertical="center" indent="2"/>
    </xf>
    <xf numFmtId="43" fontId="32" fillId="0" borderId="0" xfId="446" applyNumberFormat="1" applyFont="1">
      <alignment/>
      <protection/>
    </xf>
    <xf numFmtId="43" fontId="32" fillId="0" borderId="0" xfId="342" applyFont="1" applyAlignment="1">
      <alignment/>
    </xf>
    <xf numFmtId="211" fontId="31" fillId="0" borderId="31" xfId="446" applyNumberFormat="1" applyFont="1" applyBorder="1" applyAlignment="1">
      <alignment vertical="center"/>
      <protection/>
    </xf>
    <xf numFmtId="211" fontId="31" fillId="0" borderId="32" xfId="342" applyNumberFormat="1" applyFont="1" applyBorder="1" applyAlignment="1">
      <alignment horizontal="right" vertical="center" indent="2"/>
    </xf>
    <xf numFmtId="0" fontId="31" fillId="0" borderId="0" xfId="489" applyFont="1" applyAlignment="1">
      <alignment vertical="center"/>
      <protection/>
    </xf>
    <xf numFmtId="0" fontId="32" fillId="0" borderId="0" xfId="446" applyFont="1" applyAlignment="1">
      <alignment vertical="center"/>
      <protection/>
    </xf>
    <xf numFmtId="0" fontId="80" fillId="0" borderId="0" xfId="446" applyFont="1" applyAlignment="1">
      <alignment vertical="center"/>
      <protection/>
    </xf>
    <xf numFmtId="211" fontId="31" fillId="0" borderId="0" xfId="446" applyNumberFormat="1" applyFont="1" applyAlignment="1">
      <alignment vertical="center"/>
      <protection/>
    </xf>
    <xf numFmtId="211" fontId="32" fillId="0" borderId="0" xfId="446" applyNumberFormat="1" applyFont="1" applyAlignment="1">
      <alignment horizontal="center" vertical="center"/>
      <protection/>
    </xf>
    <xf numFmtId="0" fontId="31" fillId="0" borderId="0" xfId="446" applyFont="1" applyAlignment="1">
      <alignment horizontal="right" vertical="center"/>
      <protection/>
    </xf>
    <xf numFmtId="0" fontId="32" fillId="0" borderId="0" xfId="446" applyFont="1" applyAlignment="1">
      <alignment horizontal="center" vertical="center"/>
      <protection/>
    </xf>
    <xf numFmtId="0" fontId="32" fillId="0" borderId="30" xfId="469" applyFont="1" applyBorder="1" applyAlignment="1">
      <alignment vertical="center"/>
      <protection/>
    </xf>
    <xf numFmtId="211" fontId="32" fillId="0" borderId="30" xfId="469" applyNumberFormat="1" applyFont="1" applyBorder="1" applyAlignment="1">
      <alignment horizontal="right" vertical="center"/>
      <protection/>
    </xf>
    <xf numFmtId="192" fontId="22" fillId="0" borderId="0" xfId="440" applyNumberFormat="1" applyFont="1" applyFill="1" applyBorder="1" applyAlignment="1">
      <alignment vertical="center"/>
      <protection/>
    </xf>
    <xf numFmtId="192" fontId="27" fillId="0" borderId="0" xfId="440" applyNumberFormat="1" applyFont="1" applyFill="1" applyBorder="1" applyAlignment="1">
      <alignment vertical="center"/>
      <protection/>
    </xf>
    <xf numFmtId="192" fontId="23" fillId="0" borderId="25" xfId="440" applyNumberFormat="1" applyFont="1" applyFill="1" applyBorder="1" applyAlignment="1">
      <alignment horizontal="center" vertical="center"/>
      <protection/>
    </xf>
    <xf numFmtId="192" fontId="23" fillId="0" borderId="32" xfId="440" applyNumberFormat="1" applyFont="1" applyFill="1" applyBorder="1" applyAlignment="1">
      <alignment horizontal="center" vertical="center"/>
      <protection/>
    </xf>
    <xf numFmtId="0" fontId="23" fillId="0" borderId="26" xfId="440" applyNumberFormat="1" applyFont="1" applyFill="1" applyBorder="1" applyAlignment="1">
      <alignment horizontal="center" vertical="center"/>
      <protection/>
    </xf>
    <xf numFmtId="211" fontId="23" fillId="0" borderId="25" xfId="440" applyNumberFormat="1" applyFont="1" applyFill="1" applyBorder="1" applyAlignment="1">
      <alignment horizontal="center" vertical="center"/>
      <protection/>
    </xf>
    <xf numFmtId="0" fontId="23" fillId="0" borderId="28" xfId="440" applyNumberFormat="1" applyFont="1" applyFill="1" applyBorder="1" applyAlignment="1">
      <alignment horizontal="center" vertical="center"/>
      <protection/>
    </xf>
    <xf numFmtId="211" fontId="23" fillId="0" borderId="27" xfId="440" applyNumberFormat="1" applyFont="1" applyFill="1" applyBorder="1" applyAlignment="1">
      <alignment horizontal="center" vertical="center"/>
      <protection/>
    </xf>
    <xf numFmtId="0" fontId="23" fillId="0" borderId="30" xfId="440" applyNumberFormat="1" applyFont="1" applyFill="1" applyBorder="1" applyAlignment="1">
      <alignment horizontal="center" vertical="center"/>
      <protection/>
    </xf>
    <xf numFmtId="211" fontId="23" fillId="0" borderId="29" xfId="440" applyNumberFormat="1" applyFont="1" applyFill="1" applyBorder="1" applyAlignment="1">
      <alignment horizontal="center" vertical="center"/>
      <protection/>
    </xf>
    <xf numFmtId="0" fontId="27" fillId="0" borderId="0" xfId="440" applyFont="1" applyFill="1" applyBorder="1" applyAlignment="1">
      <alignment vertical="center"/>
      <protection/>
    </xf>
    <xf numFmtId="0" fontId="23" fillId="0" borderId="0" xfId="440" applyFont="1" applyFill="1" applyBorder="1" applyAlignment="1">
      <alignment vertical="center"/>
      <protection/>
    </xf>
    <xf numFmtId="0" fontId="23" fillId="0" borderId="0" xfId="440" applyFont="1" applyFill="1" applyBorder="1" applyAlignment="1">
      <alignment horizontal="right" vertical="center"/>
      <protection/>
    </xf>
    <xf numFmtId="0" fontId="33" fillId="0" borderId="0" xfId="440" applyFont="1" applyFill="1" applyBorder="1" applyAlignment="1">
      <alignment vertical="center"/>
      <protection/>
    </xf>
    <xf numFmtId="0" fontId="27" fillId="0" borderId="0" xfId="440" applyFont="1" applyFill="1" applyBorder="1" applyAlignment="1">
      <alignment horizontal="right" vertical="center"/>
      <protection/>
    </xf>
    <xf numFmtId="0" fontId="27" fillId="0" borderId="0" xfId="440" applyFont="1" applyAlignment="1">
      <alignment horizontal="right" vertical="center"/>
      <protection/>
    </xf>
    <xf numFmtId="0" fontId="27" fillId="0" borderId="0" xfId="440" applyFont="1" applyAlignment="1">
      <alignment horizontal="left" vertical="center"/>
      <protection/>
    </xf>
    <xf numFmtId="0" fontId="27" fillId="0" borderId="0" xfId="493" applyFont="1" applyAlignment="1">
      <alignment vertical="center"/>
      <protection/>
    </xf>
    <xf numFmtId="192" fontId="23" fillId="0" borderId="25" xfId="440" applyNumberFormat="1" applyFont="1" applyFill="1" applyBorder="1" applyAlignment="1">
      <alignment horizontal="right" vertical="center"/>
      <protection/>
    </xf>
    <xf numFmtId="192" fontId="23" fillId="0" borderId="30" xfId="440" applyNumberFormat="1" applyFont="1" applyFill="1" applyBorder="1" applyAlignment="1">
      <alignment horizontal="left" vertical="center"/>
      <protection/>
    </xf>
    <xf numFmtId="192" fontId="23" fillId="0" borderId="34" xfId="440" applyNumberFormat="1" applyFont="1" applyFill="1" applyBorder="1" applyAlignment="1">
      <alignment horizontal="center" vertical="center"/>
      <protection/>
    </xf>
    <xf numFmtId="211" fontId="27" fillId="0" borderId="25" xfId="440" applyNumberFormat="1" applyFont="1" applyFill="1" applyBorder="1" applyAlignment="1">
      <alignment horizontal="center" vertical="center"/>
      <protection/>
    </xf>
    <xf numFmtId="211" fontId="27" fillId="0" borderId="26" xfId="440" applyNumberFormat="1" applyFont="1" applyFill="1" applyBorder="1" applyAlignment="1">
      <alignment horizontal="center" vertical="center"/>
      <protection/>
    </xf>
    <xf numFmtId="211" fontId="23" fillId="0" borderId="26" xfId="440" applyNumberFormat="1" applyFont="1" applyFill="1" applyBorder="1" applyAlignment="1">
      <alignment horizontal="center" vertical="center"/>
      <protection/>
    </xf>
    <xf numFmtId="211" fontId="27" fillId="0" borderId="27" xfId="440" applyNumberFormat="1" applyFont="1" applyFill="1" applyBorder="1" applyAlignment="1">
      <alignment horizontal="center" vertical="center"/>
      <protection/>
    </xf>
    <xf numFmtId="211" fontId="27" fillId="0" borderId="28" xfId="440" applyNumberFormat="1" applyFont="1" applyFill="1" applyBorder="1" applyAlignment="1">
      <alignment horizontal="center" vertical="center"/>
      <protection/>
    </xf>
    <xf numFmtId="211" fontId="23" fillId="0" borderId="28" xfId="440" applyNumberFormat="1" applyFont="1" applyFill="1" applyBorder="1" applyAlignment="1">
      <alignment horizontal="center" vertical="center"/>
      <protection/>
    </xf>
    <xf numFmtId="211" fontId="27" fillId="0" borderId="29" xfId="440" applyNumberFormat="1" applyFont="1" applyFill="1" applyBorder="1" applyAlignment="1">
      <alignment horizontal="center" vertical="center"/>
      <protection/>
    </xf>
    <xf numFmtId="211" fontId="27" fillId="0" borderId="30" xfId="440" applyNumberFormat="1" applyFont="1" applyFill="1" applyBorder="1" applyAlignment="1">
      <alignment horizontal="center" vertical="center"/>
      <protection/>
    </xf>
    <xf numFmtId="211" fontId="23" fillId="0" borderId="30" xfId="440" applyNumberFormat="1" applyFont="1" applyFill="1" applyBorder="1" applyAlignment="1">
      <alignment horizontal="center" vertical="center"/>
      <protection/>
    </xf>
    <xf numFmtId="0" fontId="23" fillId="0" borderId="22" xfId="441" applyFont="1" applyBorder="1" applyAlignment="1">
      <alignment vertical="center"/>
      <protection/>
    </xf>
    <xf numFmtId="0" fontId="23" fillId="0" borderId="22" xfId="441" applyFont="1" applyBorder="1" applyAlignment="1">
      <alignment horizontal="center" vertical="center"/>
      <protection/>
    </xf>
    <xf numFmtId="0" fontId="23" fillId="0" borderId="35" xfId="441" applyFont="1" applyBorder="1" applyAlignment="1">
      <alignment horizontal="center" vertical="center"/>
      <protection/>
    </xf>
    <xf numFmtId="0" fontId="23" fillId="0" borderId="24" xfId="441" applyFont="1" applyBorder="1" applyAlignment="1">
      <alignment horizontal="center" vertical="center"/>
      <protection/>
    </xf>
    <xf numFmtId="0" fontId="23" fillId="0" borderId="28" xfId="441" applyFont="1" applyBorder="1" applyAlignment="1">
      <alignment vertical="center"/>
      <protection/>
    </xf>
    <xf numFmtId="211" fontId="23" fillId="0" borderId="0" xfId="441" applyNumberFormat="1" applyFont="1" applyBorder="1" applyAlignment="1">
      <alignment horizontal="center" vertical="center"/>
      <protection/>
    </xf>
    <xf numFmtId="211" fontId="27" fillId="0" borderId="0" xfId="441" applyNumberFormat="1" applyFont="1" applyBorder="1" applyAlignment="1">
      <alignment horizontal="right" vertical="center" indent="4"/>
      <protection/>
    </xf>
    <xf numFmtId="211" fontId="27" fillId="0" borderId="33" xfId="441" applyNumberFormat="1" applyFont="1" applyBorder="1" applyAlignment="1">
      <alignment horizontal="right" vertical="center" indent="4"/>
      <protection/>
    </xf>
    <xf numFmtId="0" fontId="23" fillId="0" borderId="28" xfId="441" applyFont="1" applyBorder="1" applyAlignment="1">
      <alignment horizontal="left" vertical="center" indent="1"/>
      <protection/>
    </xf>
    <xf numFmtId="3" fontId="31" fillId="0" borderId="0" xfId="441" applyNumberFormat="1" applyFont="1" applyAlignment="1">
      <alignment horizontal="center" vertical="center"/>
      <protection/>
    </xf>
    <xf numFmtId="0" fontId="53" fillId="0" borderId="0" xfId="441" applyFont="1" applyAlignment="1">
      <alignment horizontal="left" vertical="center"/>
      <protection/>
    </xf>
    <xf numFmtId="0" fontId="27" fillId="0" borderId="0" xfId="495" applyFont="1" applyBorder="1" applyAlignment="1">
      <alignment vertical="center"/>
      <protection/>
    </xf>
    <xf numFmtId="0" fontId="24" fillId="0" borderId="0" xfId="495" applyFont="1" applyBorder="1" applyAlignment="1">
      <alignment vertical="center"/>
      <protection/>
    </xf>
    <xf numFmtId="0" fontId="28" fillId="0" borderId="0" xfId="495" applyFont="1" applyFill="1" applyBorder="1" applyAlignment="1">
      <alignment vertical="center"/>
      <protection/>
    </xf>
    <xf numFmtId="0" fontId="24" fillId="0" borderId="36" xfId="496" applyFont="1" applyBorder="1" applyAlignment="1">
      <alignment horizontal="left" vertical="center"/>
      <protection/>
    </xf>
    <xf numFmtId="246" fontId="24" fillId="0" borderId="37" xfId="440" applyNumberFormat="1" applyFont="1" applyBorder="1" applyAlignment="1">
      <alignment horizontal="right" vertical="center"/>
      <protection/>
    </xf>
    <xf numFmtId="246" fontId="24" fillId="0" borderId="37" xfId="495" applyNumberFormat="1" applyFont="1" applyBorder="1" applyAlignment="1">
      <alignment horizontal="right" vertical="center"/>
      <protection/>
    </xf>
    <xf numFmtId="0" fontId="24" fillId="0" borderId="38" xfId="496" applyFont="1" applyBorder="1" applyAlignment="1">
      <alignment vertical="center"/>
      <protection/>
    </xf>
    <xf numFmtId="246" fontId="24" fillId="0" borderId="39" xfId="440" applyNumberFormat="1" applyFont="1" applyBorder="1" applyAlignment="1">
      <alignment horizontal="right" vertical="center"/>
      <protection/>
    </xf>
    <xf numFmtId="246" fontId="24" fillId="0" borderId="39" xfId="495" applyNumberFormat="1" applyFont="1" applyBorder="1" applyAlignment="1">
      <alignment horizontal="right" vertical="center"/>
      <protection/>
    </xf>
    <xf numFmtId="0" fontId="24" fillId="0" borderId="38" xfId="496" applyFont="1" applyBorder="1" applyAlignment="1">
      <alignment horizontal="left" vertical="center"/>
      <protection/>
    </xf>
    <xf numFmtId="246" fontId="24" fillId="0" borderId="40" xfId="440" applyNumberFormat="1" applyFont="1" applyBorder="1" applyAlignment="1">
      <alignment horizontal="right" vertical="center"/>
      <protection/>
    </xf>
    <xf numFmtId="246" fontId="28" fillId="0" borderId="31" xfId="440" applyNumberFormat="1" applyFont="1" applyFill="1" applyBorder="1" applyAlignment="1">
      <alignment horizontal="right" vertical="center"/>
      <protection/>
    </xf>
    <xf numFmtId="215" fontId="28" fillId="0" borderId="0" xfId="495" applyNumberFormat="1" applyFont="1" applyFill="1" applyBorder="1" applyAlignment="1">
      <alignment vertical="center"/>
      <protection/>
    </xf>
    <xf numFmtId="0" fontId="28" fillId="0" borderId="0" xfId="459" applyFont="1" applyAlignment="1">
      <alignment vertical="center"/>
      <protection/>
    </xf>
    <xf numFmtId="3" fontId="28" fillId="0" borderId="0" xfId="459" applyNumberFormat="1" applyFont="1" applyAlignment="1">
      <alignment vertical="center"/>
      <protection/>
    </xf>
    <xf numFmtId="3" fontId="28" fillId="0" borderId="0" xfId="459" applyNumberFormat="1" applyFont="1" applyAlignment="1">
      <alignment horizontal="center" vertical="center"/>
      <protection/>
    </xf>
    <xf numFmtId="0" fontId="23" fillId="0" borderId="0" xfId="495" applyFont="1" applyBorder="1" applyAlignment="1">
      <alignment vertical="center"/>
      <protection/>
    </xf>
    <xf numFmtId="49" fontId="27" fillId="0" borderId="0" xfId="495" applyNumberFormat="1" applyFont="1" applyBorder="1" applyAlignment="1">
      <alignment horizontal="center" vertical="center"/>
      <protection/>
    </xf>
    <xf numFmtId="3" fontId="27" fillId="0" borderId="0" xfId="391" applyNumberFormat="1" applyFont="1" applyBorder="1" applyAlignment="1">
      <alignment horizontal="center" vertical="center"/>
    </xf>
    <xf numFmtId="3" fontId="27" fillId="0" borderId="0" xfId="495" applyNumberFormat="1" applyFont="1" applyBorder="1" applyAlignment="1">
      <alignment horizontal="center" vertical="center"/>
      <protection/>
    </xf>
    <xf numFmtId="0" fontId="23" fillId="0" borderId="41" xfId="441" applyFont="1" applyBorder="1" applyAlignment="1">
      <alignment horizontal="center" vertical="center"/>
      <protection/>
    </xf>
    <xf numFmtId="211" fontId="23" fillId="0" borderId="0" xfId="441" applyNumberFormat="1" applyFont="1" applyBorder="1" applyAlignment="1">
      <alignment vertical="center"/>
      <protection/>
    </xf>
    <xf numFmtId="211" fontId="27" fillId="0" borderId="0" xfId="441" applyNumberFormat="1" applyFont="1" applyBorder="1" applyAlignment="1">
      <alignment vertical="center"/>
      <protection/>
    </xf>
    <xf numFmtId="211" fontId="27" fillId="0" borderId="33" xfId="441" applyNumberFormat="1" applyFont="1" applyBorder="1" applyAlignment="1">
      <alignment horizontal="center" vertical="center"/>
      <protection/>
    </xf>
    <xf numFmtId="211" fontId="23" fillId="0" borderId="0" xfId="441" applyNumberFormat="1" applyFont="1" applyAlignment="1">
      <alignment horizontal="center" vertical="center"/>
      <protection/>
    </xf>
    <xf numFmtId="0" fontId="77" fillId="0" borderId="0" xfId="488" applyFont="1" applyAlignment="1">
      <alignment vertical="center"/>
      <protection/>
    </xf>
    <xf numFmtId="0" fontId="23" fillId="0" borderId="0" xfId="488" applyFont="1" applyAlignment="1">
      <alignment horizontal="center" vertical="center"/>
      <protection/>
    </xf>
    <xf numFmtId="0" fontId="27" fillId="0" borderId="0" xfId="488" applyFont="1" applyAlignment="1">
      <alignment vertical="center"/>
      <protection/>
    </xf>
    <xf numFmtId="0" fontId="27" fillId="0" borderId="0" xfId="488" applyFont="1" applyAlignment="1">
      <alignment horizontal="center" vertical="center"/>
      <protection/>
    </xf>
    <xf numFmtId="0" fontId="23" fillId="0" borderId="31" xfId="488" applyFont="1" applyBorder="1" applyAlignment="1">
      <alignment horizontal="center" vertical="center"/>
      <protection/>
    </xf>
    <xf numFmtId="49" fontId="23" fillId="0" borderId="28" xfId="488" applyNumberFormat="1" applyFont="1" applyBorder="1" applyAlignment="1">
      <alignment vertical="center"/>
      <protection/>
    </xf>
    <xf numFmtId="211" fontId="27" fillId="0" borderId="28" xfId="488" applyNumberFormat="1" applyFont="1" applyBorder="1" applyAlignment="1">
      <alignment horizontal="right" vertical="center"/>
      <protection/>
    </xf>
    <xf numFmtId="0" fontId="27" fillId="0" borderId="0" xfId="488" applyFont="1" applyBorder="1" applyAlignment="1">
      <alignment vertical="center"/>
      <protection/>
    </xf>
    <xf numFmtId="49" fontId="27" fillId="0" borderId="28" xfId="488" applyNumberFormat="1" applyFont="1" applyBorder="1" applyAlignment="1">
      <alignment vertical="center"/>
      <protection/>
    </xf>
    <xf numFmtId="49" fontId="23" fillId="0" borderId="30" xfId="488" applyNumberFormat="1" applyFont="1" applyBorder="1" applyAlignment="1">
      <alignment vertical="center"/>
      <protection/>
    </xf>
    <xf numFmtId="211" fontId="27" fillId="0" borderId="0" xfId="488" applyNumberFormat="1" applyFont="1" applyAlignment="1">
      <alignment vertical="center"/>
      <protection/>
    </xf>
    <xf numFmtId="0" fontId="23" fillId="0" borderId="0" xfId="488" applyFont="1" applyAlignment="1">
      <alignment horizontal="left" vertical="center"/>
      <protection/>
    </xf>
    <xf numFmtId="0" fontId="52" fillId="0" borderId="0" xfId="488" applyFont="1" applyAlignment="1">
      <alignment vertical="center"/>
      <protection/>
    </xf>
    <xf numFmtId="0" fontId="77" fillId="0" borderId="0" xfId="488" applyFont="1" applyAlignment="1">
      <alignment horizontal="center" vertical="center"/>
      <protection/>
    </xf>
    <xf numFmtId="0" fontId="22" fillId="0" borderId="0" xfId="488" applyFont="1" applyAlignment="1">
      <alignment vertical="center"/>
      <protection/>
    </xf>
    <xf numFmtId="0" fontId="22" fillId="0" borderId="0" xfId="488" applyFont="1" applyAlignment="1">
      <alignment horizontal="center" vertical="center"/>
      <protection/>
    </xf>
    <xf numFmtId="49" fontId="23" fillId="0" borderId="27" xfId="488" applyNumberFormat="1" applyFont="1" applyBorder="1" applyAlignment="1">
      <alignment vertical="center"/>
      <protection/>
    </xf>
    <xf numFmtId="211" fontId="27" fillId="0" borderId="28" xfId="488" applyNumberFormat="1" applyFont="1" applyBorder="1" applyAlignment="1">
      <alignment horizontal="center" vertical="center"/>
      <protection/>
    </xf>
    <xf numFmtId="49" fontId="27" fillId="0" borderId="27" xfId="488" applyNumberFormat="1" applyFont="1" applyBorder="1" applyAlignment="1">
      <alignment vertical="center"/>
      <protection/>
    </xf>
    <xf numFmtId="49" fontId="27" fillId="0" borderId="29" xfId="488" applyNumberFormat="1" applyFont="1" applyBorder="1" applyAlignment="1">
      <alignment vertical="center"/>
      <protection/>
    </xf>
    <xf numFmtId="211" fontId="27" fillId="0" borderId="30" xfId="488" applyNumberFormat="1" applyFont="1" applyBorder="1" applyAlignment="1">
      <alignment horizontal="right" vertical="center"/>
      <protection/>
    </xf>
    <xf numFmtId="0" fontId="27" fillId="0" borderId="28" xfId="488" applyFont="1" applyBorder="1" applyAlignment="1">
      <alignment vertical="center"/>
      <protection/>
    </xf>
    <xf numFmtId="211" fontId="77" fillId="0" borderId="0" xfId="488" applyNumberFormat="1" applyFont="1" applyAlignment="1">
      <alignment vertical="center"/>
      <protection/>
    </xf>
    <xf numFmtId="0" fontId="27" fillId="0" borderId="30" xfId="488" applyFont="1" applyBorder="1" applyAlignment="1">
      <alignment vertical="center"/>
      <protection/>
    </xf>
    <xf numFmtId="49" fontId="23" fillId="0" borderId="26" xfId="488" applyNumberFormat="1" applyFont="1" applyBorder="1" applyAlignment="1">
      <alignment vertical="center"/>
      <protection/>
    </xf>
    <xf numFmtId="49" fontId="27" fillId="0" borderId="30" xfId="488" applyNumberFormat="1" applyFont="1" applyBorder="1" applyAlignment="1">
      <alignment vertical="center"/>
      <protection/>
    </xf>
    <xf numFmtId="0" fontId="27" fillId="0" borderId="28" xfId="488" applyFont="1" applyBorder="1" applyAlignment="1">
      <alignment horizontal="center" vertical="center"/>
      <protection/>
    </xf>
    <xf numFmtId="3" fontId="27" fillId="0" borderId="28" xfId="346" applyNumberFormat="1" applyFont="1" applyBorder="1" applyAlignment="1">
      <alignment horizontal="right" vertical="center"/>
    </xf>
    <xf numFmtId="0" fontId="33" fillId="0" borderId="0" xfId="488" applyFont="1" applyAlignment="1">
      <alignment vertical="center"/>
      <protection/>
    </xf>
    <xf numFmtId="0" fontId="27" fillId="0" borderId="30" xfId="488" applyFont="1" applyBorder="1" applyAlignment="1">
      <alignment horizontal="center" vertical="center"/>
      <protection/>
    </xf>
    <xf numFmtId="3" fontId="27" fillId="0" borderId="30" xfId="346" applyNumberFormat="1" applyFont="1" applyBorder="1" applyAlignment="1">
      <alignment horizontal="right" vertical="center"/>
    </xf>
    <xf numFmtId="0" fontId="27" fillId="0" borderId="0" xfId="484" applyFont="1" applyAlignment="1">
      <alignment vertical="center"/>
      <protection/>
    </xf>
    <xf numFmtId="0" fontId="24" fillId="0" borderId="0" xfId="484" applyFont="1" applyAlignment="1">
      <alignment vertical="center"/>
      <protection/>
    </xf>
    <xf numFmtId="0" fontId="24" fillId="0" borderId="0" xfId="485" applyFont="1" applyBorder="1" applyAlignment="1">
      <alignment vertical="center"/>
      <protection/>
    </xf>
    <xf numFmtId="215" fontId="24" fillId="0" borderId="0" xfId="484" applyNumberFormat="1" applyFont="1" applyAlignment="1">
      <alignment horizontal="right" vertical="center"/>
      <protection/>
    </xf>
    <xf numFmtId="215" fontId="24" fillId="0" borderId="0" xfId="357" applyNumberFormat="1" applyFont="1" applyAlignment="1">
      <alignment horizontal="right" vertical="center"/>
    </xf>
    <xf numFmtId="3" fontId="24" fillId="0" borderId="0" xfId="484" applyNumberFormat="1" applyFont="1" applyAlignment="1">
      <alignment vertical="center"/>
      <protection/>
    </xf>
    <xf numFmtId="3" fontId="24" fillId="0" borderId="0" xfId="357" applyNumberFormat="1" applyFont="1" applyAlignment="1">
      <alignment vertical="center"/>
    </xf>
    <xf numFmtId="215" fontId="23" fillId="0" borderId="22" xfId="484" applyNumberFormat="1" applyFont="1" applyBorder="1" applyAlignment="1">
      <alignment horizontal="right" vertical="center"/>
      <protection/>
    </xf>
    <xf numFmtId="0" fontId="23" fillId="0" borderId="22" xfId="484" applyFont="1" applyBorder="1" applyAlignment="1">
      <alignment vertical="center"/>
      <protection/>
    </xf>
    <xf numFmtId="0" fontId="23" fillId="0" borderId="0" xfId="484" applyFont="1" applyAlignment="1">
      <alignment vertical="center"/>
      <protection/>
    </xf>
    <xf numFmtId="0" fontId="28" fillId="0" borderId="0" xfId="484" applyFont="1" applyBorder="1" applyAlignment="1">
      <alignment vertical="center"/>
      <protection/>
    </xf>
    <xf numFmtId="0" fontId="31" fillId="0" borderId="0" xfId="484" applyFont="1" applyBorder="1" applyAlignment="1">
      <alignment vertical="center"/>
      <protection/>
    </xf>
    <xf numFmtId="215" fontId="31" fillId="0" borderId="0" xfId="484" applyNumberFormat="1" applyFont="1" applyBorder="1" applyAlignment="1">
      <alignment horizontal="right" vertical="center"/>
      <protection/>
    </xf>
    <xf numFmtId="202" fontId="31" fillId="0" borderId="0" xfId="484" applyNumberFormat="1" applyFont="1" applyBorder="1" applyAlignment="1">
      <alignment horizontal="right" vertical="center"/>
      <protection/>
    </xf>
    <xf numFmtId="0" fontId="31" fillId="0" borderId="0" xfId="484" applyFont="1" applyAlignment="1">
      <alignment vertical="center"/>
      <protection/>
    </xf>
    <xf numFmtId="0" fontId="24" fillId="0" borderId="0" xfId="484" applyFont="1" applyBorder="1" applyAlignment="1">
      <alignment vertical="center"/>
      <protection/>
    </xf>
    <xf numFmtId="202" fontId="28" fillId="0" borderId="0" xfId="357" applyNumberFormat="1" applyFont="1" applyBorder="1" applyAlignment="1">
      <alignment vertical="center"/>
    </xf>
    <xf numFmtId="214" fontId="24" fillId="0" borderId="0" xfId="357" applyNumberFormat="1" applyFont="1" applyBorder="1" applyAlignment="1">
      <alignment horizontal="right" vertical="center"/>
    </xf>
    <xf numFmtId="214" fontId="28" fillId="0" borderId="0" xfId="357" applyNumberFormat="1" applyFont="1" applyBorder="1" applyAlignment="1">
      <alignment vertical="center"/>
    </xf>
    <xf numFmtId="41" fontId="24" fillId="0" borderId="0" xfId="357" applyNumberFormat="1" applyFont="1" applyBorder="1" applyAlignment="1">
      <alignment horizontal="right" vertical="center"/>
    </xf>
    <xf numFmtId="214" fontId="24" fillId="0" borderId="0" xfId="484" applyNumberFormat="1" applyFont="1" applyBorder="1" applyAlignment="1">
      <alignment vertical="center"/>
      <protection/>
    </xf>
    <xf numFmtId="41" fontId="28" fillId="0" borderId="0" xfId="484" applyNumberFormat="1" applyFont="1" applyAlignment="1">
      <alignment vertical="center"/>
      <protection/>
    </xf>
    <xf numFmtId="0" fontId="24" fillId="0" borderId="0" xfId="0" applyFont="1" applyAlignment="1">
      <alignment vertical="center"/>
    </xf>
    <xf numFmtId="0" fontId="21" fillId="0" borderId="0" xfId="483" applyFont="1" applyAlignment="1">
      <alignment horizontal="center"/>
      <protection/>
    </xf>
    <xf numFmtId="0" fontId="31" fillId="0" borderId="0" xfId="483" applyFont="1" applyAlignment="1">
      <alignment horizontal="center"/>
      <protection/>
    </xf>
    <xf numFmtId="0" fontId="31" fillId="0" borderId="24" xfId="483" applyFont="1" applyBorder="1" applyAlignment="1">
      <alignment vertical="center"/>
      <protection/>
    </xf>
    <xf numFmtId="0" fontId="24" fillId="0" borderId="0" xfId="483" applyFont="1" applyBorder="1" applyAlignment="1">
      <alignment horizontal="left"/>
      <protection/>
    </xf>
    <xf numFmtId="3" fontId="24" fillId="0" borderId="0" xfId="481" applyNumberFormat="1" applyFont="1" applyFill="1" applyBorder="1" applyAlignment="1">
      <alignment/>
      <protection/>
    </xf>
    <xf numFmtId="202" fontId="49" fillId="0" borderId="0" xfId="357" applyNumberFormat="1" applyFont="1" applyBorder="1" applyAlignment="1">
      <alignment horizontal="right"/>
    </xf>
    <xf numFmtId="0" fontId="24" fillId="0" borderId="0" xfId="481" applyFont="1" applyFill="1" applyBorder="1" applyAlignment="1">
      <alignment/>
      <protection/>
    </xf>
    <xf numFmtId="202" fontId="49" fillId="0" borderId="0" xfId="357" applyNumberFormat="1" applyFont="1" applyBorder="1" applyAlignment="1">
      <alignment/>
    </xf>
    <xf numFmtId="0" fontId="24" fillId="0" borderId="0" xfId="483" applyFont="1" applyAlignment="1">
      <alignment horizontal="center"/>
      <protection/>
    </xf>
    <xf numFmtId="0" fontId="24" fillId="0" borderId="0" xfId="357" applyNumberFormat="1" applyFont="1" applyFill="1" applyBorder="1" applyAlignment="1">
      <alignment/>
    </xf>
    <xf numFmtId="0" fontId="24" fillId="0" borderId="0" xfId="481" applyFont="1" applyFill="1" applyBorder="1" applyAlignment="1">
      <alignment horizontal="right"/>
      <protection/>
    </xf>
    <xf numFmtId="0" fontId="24" fillId="0" borderId="0" xfId="483" applyFont="1" applyBorder="1" applyAlignment="1">
      <alignment horizontal="right"/>
      <protection/>
    </xf>
    <xf numFmtId="3" fontId="28" fillId="0" borderId="22" xfId="483" applyNumberFormat="1" applyFont="1" applyBorder="1" applyAlignment="1">
      <alignment/>
      <protection/>
    </xf>
    <xf numFmtId="0" fontId="28" fillId="0" borderId="0" xfId="483" applyFont="1" applyAlignment="1">
      <alignment horizontal="center"/>
      <protection/>
    </xf>
    <xf numFmtId="0" fontId="31" fillId="0" borderId="0" xfId="483" applyFont="1" applyBorder="1" applyAlignment="1">
      <alignment horizontal="left" vertical="center"/>
      <protection/>
    </xf>
    <xf numFmtId="3" fontId="31" fillId="0" borderId="0" xfId="483" applyNumberFormat="1" applyFont="1" applyBorder="1" applyAlignment="1">
      <alignment horizontal="center"/>
      <protection/>
    </xf>
    <xf numFmtId="0" fontId="25" fillId="0" borderId="0" xfId="483" applyFont="1" applyAlignment="1">
      <alignment horizontal="center"/>
      <protection/>
    </xf>
    <xf numFmtId="3" fontId="25" fillId="0" borderId="0" xfId="483" applyNumberFormat="1" applyFont="1" applyAlignment="1">
      <alignment horizontal="center"/>
      <protection/>
    </xf>
    <xf numFmtId="0" fontId="21" fillId="0" borderId="0" xfId="482" applyFont="1" applyBorder="1" applyAlignment="1">
      <alignment horizontal="center" vertical="center"/>
      <protection/>
    </xf>
    <xf numFmtId="0" fontId="21" fillId="0" borderId="0" xfId="483" applyFont="1" applyAlignment="1">
      <alignment horizontal="center" vertical="center"/>
      <protection/>
    </xf>
    <xf numFmtId="0" fontId="31" fillId="0" borderId="0" xfId="482" applyFont="1" applyAlignment="1">
      <alignment horizontal="center" vertical="center"/>
      <protection/>
    </xf>
    <xf numFmtId="0" fontId="31" fillId="0" borderId="0" xfId="483" applyFont="1" applyAlignment="1">
      <alignment horizontal="center" vertical="center"/>
      <protection/>
    </xf>
    <xf numFmtId="0" fontId="31" fillId="0" borderId="24" xfId="482" applyFont="1" applyBorder="1" applyAlignment="1">
      <alignment vertical="center"/>
      <protection/>
    </xf>
    <xf numFmtId="0" fontId="24" fillId="0" borderId="0" xfId="482" applyNumberFormat="1" applyFont="1" applyBorder="1" applyAlignment="1">
      <alignment/>
      <protection/>
    </xf>
    <xf numFmtId="3" fontId="24" fillId="0" borderId="0" xfId="480" applyNumberFormat="1" applyFont="1" applyFill="1" applyBorder="1" applyAlignment="1">
      <alignment/>
      <protection/>
    </xf>
    <xf numFmtId="3" fontId="24" fillId="0" borderId="0" xfId="0" applyNumberFormat="1" applyFont="1" applyBorder="1" applyAlignment="1">
      <alignment/>
    </xf>
    <xf numFmtId="3" fontId="24" fillId="0" borderId="0" xfId="357" applyNumberFormat="1" applyFont="1" applyBorder="1" applyAlignment="1">
      <alignment/>
    </xf>
    <xf numFmtId="0" fontId="24" fillId="0" borderId="0" xfId="482" applyFont="1" applyAlignment="1">
      <alignment horizontal="center"/>
      <protection/>
    </xf>
    <xf numFmtId="3" fontId="24" fillId="0" borderId="0" xfId="482" applyNumberFormat="1" applyFont="1" applyBorder="1" applyAlignment="1">
      <alignment/>
      <protection/>
    </xf>
    <xf numFmtId="3" fontId="24" fillId="0" borderId="0" xfId="482" applyNumberFormat="1" applyFont="1" applyAlignment="1">
      <alignment horizontal="center"/>
      <protection/>
    </xf>
    <xf numFmtId="3" fontId="24" fillId="0" borderId="0" xfId="483" applyNumberFormat="1" applyFont="1" applyAlignment="1">
      <alignment horizontal="center"/>
      <protection/>
    </xf>
    <xf numFmtId="3" fontId="28" fillId="0" borderId="22" xfId="482" applyNumberFormat="1" applyFont="1" applyBorder="1" applyAlignment="1">
      <alignment/>
      <protection/>
    </xf>
    <xf numFmtId="0" fontId="28" fillId="0" borderId="0" xfId="483" applyFont="1" applyAlignment="1">
      <alignment horizontal="center" vertical="center"/>
      <protection/>
    </xf>
    <xf numFmtId="0" fontId="24" fillId="0" borderId="0" xfId="482" applyFont="1" applyBorder="1" applyAlignment="1">
      <alignment horizontal="center" vertical="center"/>
      <protection/>
    </xf>
    <xf numFmtId="0" fontId="24" fillId="0" borderId="0" xfId="482" applyFont="1" applyBorder="1" applyAlignment="1">
      <alignment horizontal="left" vertical="center"/>
      <protection/>
    </xf>
    <xf numFmtId="3" fontId="24" fillId="0" borderId="0" xfId="482" applyNumberFormat="1" applyFont="1" applyBorder="1" applyAlignment="1">
      <alignment horizontal="center" vertical="center"/>
      <protection/>
    </xf>
    <xf numFmtId="0" fontId="24" fillId="0" borderId="0" xfId="483" applyFont="1" applyAlignment="1">
      <alignment horizontal="center" vertical="center"/>
      <protection/>
    </xf>
    <xf numFmtId="0" fontId="25" fillId="0" borderId="0" xfId="483" applyFont="1" applyAlignment="1">
      <alignment horizontal="center" vertical="center"/>
      <protection/>
    </xf>
    <xf numFmtId="0" fontId="23" fillId="0" borderId="0" xfId="479" applyFont="1" applyAlignment="1">
      <alignment vertical="center"/>
      <protection/>
    </xf>
    <xf numFmtId="0" fontId="24" fillId="0" borderId="0" xfId="479" applyFont="1">
      <alignment/>
      <protection/>
    </xf>
    <xf numFmtId="0" fontId="55" fillId="0" borderId="0" xfId="479" applyFont="1">
      <alignment/>
      <protection/>
    </xf>
    <xf numFmtId="0" fontId="28" fillId="0" borderId="0" xfId="479" applyFont="1" applyAlignment="1">
      <alignment vertical="center"/>
      <protection/>
    </xf>
    <xf numFmtId="0" fontId="29" fillId="0" borderId="23" xfId="475" applyFont="1" applyBorder="1" applyAlignment="1">
      <alignment vertical="center"/>
      <protection/>
    </xf>
    <xf numFmtId="3" fontId="29" fillId="0" borderId="23" xfId="479" applyNumberFormat="1" applyFont="1" applyBorder="1" applyAlignment="1">
      <alignment vertical="center"/>
      <protection/>
    </xf>
    <xf numFmtId="199" fontId="29" fillId="0" borderId="23" xfId="477" applyNumberFormat="1" applyFont="1" applyBorder="1" applyAlignment="1">
      <alignment vertical="center"/>
      <protection/>
    </xf>
    <xf numFmtId="0" fontId="29" fillId="0" borderId="0" xfId="479" applyFont="1" applyAlignment="1">
      <alignment vertical="center"/>
      <protection/>
    </xf>
    <xf numFmtId="0" fontId="29" fillId="0" borderId="0" xfId="475" applyFont="1" applyBorder="1" applyAlignment="1">
      <alignment vertical="center"/>
      <protection/>
    </xf>
    <xf numFmtId="3" fontId="29" fillId="0" borderId="0" xfId="479" applyNumberFormat="1" applyFont="1" applyBorder="1" applyAlignment="1">
      <alignment vertical="center"/>
      <protection/>
    </xf>
    <xf numFmtId="3" fontId="29" fillId="0" borderId="0" xfId="479" applyNumberFormat="1" applyFont="1" applyFill="1" applyBorder="1" applyAlignment="1">
      <alignment vertical="center"/>
      <protection/>
    </xf>
    <xf numFmtId="0" fontId="29" fillId="0" borderId="0" xfId="479" applyFont="1" applyFill="1" applyAlignment="1">
      <alignment vertical="center"/>
      <protection/>
    </xf>
    <xf numFmtId="0" fontId="29" fillId="0" borderId="24" xfId="475" applyFont="1" applyBorder="1" applyAlignment="1">
      <alignment vertical="center"/>
      <protection/>
    </xf>
    <xf numFmtId="3" fontId="29" fillId="0" borderId="24" xfId="479" applyNumberFormat="1" applyFont="1" applyBorder="1" applyAlignment="1">
      <alignment vertical="center"/>
      <protection/>
    </xf>
    <xf numFmtId="0" fontId="30" fillId="0" borderId="22" xfId="479" applyFont="1" applyBorder="1" applyAlignment="1">
      <alignment vertical="center"/>
      <protection/>
    </xf>
    <xf numFmtId="3" fontId="30" fillId="0" borderId="22" xfId="479" applyNumberFormat="1" applyFont="1" applyBorder="1" applyAlignment="1">
      <alignment vertical="center"/>
      <protection/>
    </xf>
    <xf numFmtId="199" fontId="30" fillId="0" borderId="22" xfId="479" applyNumberFormat="1" applyFont="1" applyBorder="1" applyAlignment="1">
      <alignment vertical="center"/>
      <protection/>
    </xf>
    <xf numFmtId="0" fontId="30" fillId="0" borderId="0" xfId="479" applyFont="1" applyAlignment="1">
      <alignment vertical="center"/>
      <protection/>
    </xf>
    <xf numFmtId="3" fontId="30" fillId="0" borderId="0" xfId="479" applyNumberFormat="1" applyFont="1" applyAlignment="1">
      <alignment horizontal="center" vertical="center"/>
      <protection/>
    </xf>
    <xf numFmtId="0" fontId="30" fillId="0" borderId="0" xfId="479" applyFont="1" applyAlignment="1">
      <alignment horizontal="center" vertical="center"/>
      <protection/>
    </xf>
    <xf numFmtId="0" fontId="56" fillId="0" borderId="0" xfId="479" applyFont="1" applyAlignment="1">
      <alignment horizontal="center" vertical="center"/>
      <protection/>
    </xf>
    <xf numFmtId="0" fontId="57" fillId="0" borderId="0" xfId="479" applyFont="1" applyAlignment="1">
      <alignment vertical="center"/>
      <protection/>
    </xf>
    <xf numFmtId="0" fontId="24" fillId="0" borderId="0" xfId="479" applyFont="1" applyAlignment="1">
      <alignment vertical="center"/>
      <protection/>
    </xf>
    <xf numFmtId="3" fontId="24" fillId="0" borderId="0" xfId="479" applyNumberFormat="1" applyFont="1" applyAlignment="1">
      <alignment horizontal="center"/>
      <protection/>
    </xf>
    <xf numFmtId="211" fontId="31" fillId="0" borderId="26" xfId="469" applyNumberFormat="1" applyFont="1" applyBorder="1" applyAlignment="1">
      <alignment vertical="center"/>
      <protection/>
    </xf>
    <xf numFmtId="41" fontId="32" fillId="0" borderId="28" xfId="469" applyNumberFormat="1" applyFont="1" applyBorder="1" applyAlignment="1">
      <alignment vertical="center"/>
      <protection/>
    </xf>
    <xf numFmtId="211" fontId="31" fillId="0" borderId="30" xfId="469" applyNumberFormat="1" applyFont="1" applyBorder="1" applyAlignment="1">
      <alignment vertical="center"/>
      <protection/>
    </xf>
    <xf numFmtId="41" fontId="32" fillId="0" borderId="30" xfId="469" applyNumberFormat="1" applyFont="1" applyBorder="1" applyAlignment="1">
      <alignment vertical="center"/>
      <protection/>
    </xf>
    <xf numFmtId="0" fontId="31" fillId="0" borderId="0" xfId="469" applyFont="1" applyAlignment="1">
      <alignment horizontal="left"/>
      <protection/>
    </xf>
    <xf numFmtId="246" fontId="24" fillId="0" borderId="0" xfId="495" applyNumberFormat="1" applyFont="1" applyBorder="1" applyAlignment="1">
      <alignment vertical="center"/>
      <protection/>
    </xf>
    <xf numFmtId="211" fontId="31" fillId="0" borderId="0" xfId="441" applyNumberFormat="1" applyFont="1" applyAlignment="1">
      <alignment horizontal="center" vertical="center"/>
      <protection/>
    </xf>
    <xf numFmtId="211" fontId="22" fillId="0" borderId="0" xfId="441" applyNumberFormat="1" applyFont="1" applyAlignment="1">
      <alignment vertical="center"/>
      <protection/>
    </xf>
    <xf numFmtId="211" fontId="31" fillId="0" borderId="0" xfId="441" applyNumberFormat="1" applyFont="1" applyAlignment="1">
      <alignment horizontal="left" vertical="center"/>
      <protection/>
    </xf>
    <xf numFmtId="3" fontId="87" fillId="0" borderId="0" xfId="479" applyNumberFormat="1" applyFont="1" applyAlignment="1">
      <alignment horizontal="center" vertical="center"/>
      <protection/>
    </xf>
    <xf numFmtId="0" fontId="88" fillId="0" borderId="0" xfId="479" applyFont="1" applyAlignment="1">
      <alignment horizontal="center" vertical="center"/>
      <protection/>
    </xf>
    <xf numFmtId="199" fontId="87" fillId="0" borderId="0" xfId="479" applyNumberFormat="1" applyFont="1" applyAlignment="1">
      <alignment horizontal="center" vertical="center"/>
      <protection/>
    </xf>
    <xf numFmtId="0" fontId="87" fillId="0" borderId="0" xfId="479" applyFont="1" applyAlignment="1">
      <alignment horizontal="center" vertical="center"/>
      <protection/>
    </xf>
    <xf numFmtId="3" fontId="89" fillId="0" borderId="0" xfId="479" applyNumberFormat="1" applyFont="1" applyBorder="1" applyAlignment="1">
      <alignment vertical="center"/>
      <protection/>
    </xf>
    <xf numFmtId="0" fontId="28" fillId="0" borderId="24" xfId="474" applyFont="1" applyBorder="1" applyAlignment="1">
      <alignment vertical="center"/>
      <protection/>
    </xf>
    <xf numFmtId="3" fontId="49" fillId="0" borderId="24" xfId="457" applyNumberFormat="1" applyFont="1" applyFill="1" applyBorder="1" applyAlignment="1">
      <alignment horizontal="center" vertical="center" wrapText="1"/>
      <protection/>
    </xf>
    <xf numFmtId="200" fontId="49" fillId="0" borderId="24" xfId="457" applyNumberFormat="1" applyFont="1" applyFill="1" applyBorder="1" applyAlignment="1">
      <alignment horizontal="center" vertical="center" wrapText="1"/>
      <protection/>
    </xf>
    <xf numFmtId="0" fontId="28" fillId="0" borderId="24" xfId="479" applyFont="1" applyBorder="1" applyAlignment="1">
      <alignment vertical="center"/>
      <protection/>
    </xf>
    <xf numFmtId="0" fontId="28" fillId="0" borderId="0" xfId="479" applyFont="1" applyBorder="1" applyAlignment="1">
      <alignment vertical="center"/>
      <protection/>
    </xf>
    <xf numFmtId="0" fontId="23" fillId="0" borderId="24" xfId="479" applyFont="1" applyBorder="1" applyAlignment="1">
      <alignment vertical="center"/>
      <protection/>
    </xf>
    <xf numFmtId="0" fontId="23" fillId="0" borderId="24" xfId="476" applyFont="1" applyFill="1" applyBorder="1" applyAlignment="1">
      <alignment/>
      <protection/>
    </xf>
    <xf numFmtId="0" fontId="28" fillId="0" borderId="22" xfId="476" applyFont="1" applyFill="1" applyBorder="1" applyAlignment="1">
      <alignment horizontal="left" vertical="center"/>
      <protection/>
    </xf>
    <xf numFmtId="0" fontId="23" fillId="0" borderId="0" xfId="478" applyFont="1" applyAlignment="1">
      <alignment/>
      <protection/>
    </xf>
    <xf numFmtId="0" fontId="23" fillId="0" borderId="0" xfId="478" applyFont="1" applyBorder="1" applyAlignment="1">
      <alignment vertical="center"/>
      <protection/>
    </xf>
    <xf numFmtId="49" fontId="28" fillId="0" borderId="22" xfId="478" applyNumberFormat="1" applyFont="1" applyBorder="1" applyAlignment="1">
      <alignment vertical="center"/>
      <protection/>
    </xf>
    <xf numFmtId="49" fontId="28" fillId="0" borderId="22" xfId="478" applyNumberFormat="1" applyFont="1" applyFill="1" applyBorder="1" applyAlignment="1">
      <alignment vertical="center"/>
      <protection/>
    </xf>
    <xf numFmtId="0" fontId="23" fillId="0" borderId="0" xfId="457" applyFont="1" applyAlignment="1">
      <alignment/>
      <protection/>
    </xf>
    <xf numFmtId="0" fontId="23" fillId="0" borderId="24" xfId="457" applyFont="1" applyBorder="1" applyAlignment="1">
      <alignment/>
      <protection/>
    </xf>
    <xf numFmtId="0" fontId="26" fillId="0" borderId="23" xfId="457" applyFont="1" applyBorder="1" applyAlignment="1">
      <alignment vertical="center"/>
      <protection/>
    </xf>
    <xf numFmtId="0" fontId="26" fillId="0" borderId="22" xfId="457" applyFont="1" applyBorder="1" applyAlignment="1">
      <alignment/>
      <protection/>
    </xf>
    <xf numFmtId="0" fontId="26" fillId="0" borderId="23" xfId="457" applyFont="1" applyBorder="1" applyAlignment="1">
      <alignment/>
      <protection/>
    </xf>
    <xf numFmtId="0" fontId="26" fillId="0" borderId="24" xfId="457" applyFont="1" applyBorder="1" applyAlignment="1">
      <alignment vertical="center"/>
      <protection/>
    </xf>
    <xf numFmtId="0" fontId="26" fillId="0" borderId="24" xfId="457" applyFont="1" applyBorder="1" applyAlignment="1">
      <alignment/>
      <protection/>
    </xf>
    <xf numFmtId="3" fontId="26" fillId="0" borderId="23" xfId="457" applyNumberFormat="1" applyFont="1" applyBorder="1" applyAlignment="1">
      <alignment vertical="center"/>
      <protection/>
    </xf>
    <xf numFmtId="199" fontId="26" fillId="0" borderId="23" xfId="457" applyNumberFormat="1" applyFont="1" applyBorder="1" applyAlignment="1">
      <alignment vertical="center"/>
      <protection/>
    </xf>
    <xf numFmtId="3" fontId="26" fillId="0" borderId="23" xfId="457" applyNumberFormat="1" applyFont="1" applyFill="1" applyBorder="1" applyAlignment="1">
      <alignment vertical="center"/>
      <protection/>
    </xf>
    <xf numFmtId="4" fontId="26" fillId="0" borderId="23" xfId="457" applyNumberFormat="1" applyFont="1" applyBorder="1" applyAlignment="1">
      <alignment vertical="center"/>
      <protection/>
    </xf>
    <xf numFmtId="0" fontId="26" fillId="0" borderId="22" xfId="457" applyFont="1" applyBorder="1" applyAlignment="1">
      <alignment vertical="center"/>
      <protection/>
    </xf>
    <xf numFmtId="0" fontId="28" fillId="0" borderId="22" xfId="457" applyFont="1" applyBorder="1" applyAlignment="1">
      <alignment/>
      <protection/>
    </xf>
    <xf numFmtId="0" fontId="28" fillId="0" borderId="24" xfId="457" applyFont="1" applyBorder="1" applyAlignment="1">
      <alignment vertical="center"/>
      <protection/>
    </xf>
    <xf numFmtId="0" fontId="52" fillId="0" borderId="0" xfId="478" applyFont="1" applyAlignment="1">
      <alignment vertical="center"/>
      <protection/>
    </xf>
    <xf numFmtId="0" fontId="31" fillId="0" borderId="22" xfId="478" applyFont="1" applyBorder="1" applyAlignment="1">
      <alignment vertical="center"/>
      <protection/>
    </xf>
    <xf numFmtId="3" fontId="31" fillId="0" borderId="0" xfId="497" applyNumberFormat="1" applyFont="1" applyBorder="1" applyAlignment="1">
      <alignment vertical="center"/>
      <protection/>
    </xf>
    <xf numFmtId="3" fontId="21" fillId="0" borderId="24" xfId="497" applyNumberFormat="1" applyFont="1" applyBorder="1" applyAlignment="1">
      <alignment vertical="center"/>
      <protection/>
    </xf>
    <xf numFmtId="41" fontId="32" fillId="0" borderId="24" xfId="497" applyNumberFormat="1" applyFont="1" applyBorder="1" applyAlignment="1">
      <alignment vertical="center"/>
      <protection/>
    </xf>
    <xf numFmtId="41" fontId="32" fillId="0" borderId="24" xfId="497" applyNumberFormat="1" applyFont="1" applyBorder="1" applyAlignment="1">
      <alignment horizontal="center" vertical="center"/>
      <protection/>
    </xf>
    <xf numFmtId="41" fontId="32" fillId="0" borderId="24" xfId="353" applyNumberFormat="1" applyFont="1" applyBorder="1" applyAlignment="1">
      <alignment vertical="center"/>
    </xf>
    <xf numFmtId="41" fontId="32" fillId="0" borderId="24" xfId="353" applyNumberFormat="1" applyFont="1" applyBorder="1" applyAlignment="1">
      <alignment horizontal="right" vertical="center" indent="2"/>
    </xf>
    <xf numFmtId="41" fontId="32" fillId="0" borderId="24" xfId="353" applyNumberFormat="1" applyFont="1" applyBorder="1" applyAlignment="1">
      <alignment horizontal="right" vertical="center"/>
    </xf>
    <xf numFmtId="0" fontId="21" fillId="0" borderId="0" xfId="478" applyFont="1" applyAlignment="1">
      <alignment vertical="center"/>
      <protection/>
    </xf>
    <xf numFmtId="0" fontId="26" fillId="0" borderId="22" xfId="478" applyFont="1" applyBorder="1" applyAlignment="1">
      <alignment vertical="center"/>
      <protection/>
    </xf>
    <xf numFmtId="0" fontId="21" fillId="0" borderId="0" xfId="483" applyFont="1" applyBorder="1" applyAlignment="1">
      <alignment vertical="center"/>
      <protection/>
    </xf>
    <xf numFmtId="0" fontId="31" fillId="0" borderId="23" xfId="481" applyFont="1" applyBorder="1" applyAlignment="1">
      <alignment vertical="center"/>
      <protection/>
    </xf>
    <xf numFmtId="0" fontId="31" fillId="0" borderId="22" xfId="483" applyFont="1" applyBorder="1" applyAlignment="1">
      <alignment vertical="center"/>
      <protection/>
    </xf>
    <xf numFmtId="0" fontId="31" fillId="0" borderId="24" xfId="481" applyFont="1" applyBorder="1" applyAlignment="1">
      <alignment vertical="center"/>
      <protection/>
    </xf>
    <xf numFmtId="0" fontId="32" fillId="0" borderId="24" xfId="481" applyFont="1" applyBorder="1" applyAlignment="1">
      <alignment vertical="center"/>
      <protection/>
    </xf>
    <xf numFmtId="0" fontId="24" fillId="0" borderId="22" xfId="481" applyFont="1" applyBorder="1" applyAlignment="1">
      <alignment horizontal="left"/>
      <protection/>
    </xf>
    <xf numFmtId="0" fontId="52" fillId="0" borderId="0" xfId="482" applyFont="1" applyBorder="1" applyAlignment="1">
      <alignment vertical="center"/>
      <protection/>
    </xf>
    <xf numFmtId="0" fontId="31" fillId="0" borderId="22" xfId="482" applyFont="1" applyBorder="1" applyAlignment="1">
      <alignment vertical="center"/>
      <protection/>
    </xf>
    <xf numFmtId="0" fontId="28" fillId="0" borderId="22" xfId="482" applyNumberFormat="1" applyFont="1" applyBorder="1" applyAlignment="1">
      <alignment/>
      <protection/>
    </xf>
    <xf numFmtId="0" fontId="28" fillId="0" borderId="23" xfId="482" applyFont="1" applyBorder="1" applyAlignment="1">
      <alignment vertical="center"/>
      <protection/>
    </xf>
    <xf numFmtId="0" fontId="52" fillId="0" borderId="0" xfId="492" applyFont="1" applyAlignment="1">
      <alignment vertical="center"/>
      <protection/>
    </xf>
    <xf numFmtId="0" fontId="31" fillId="0" borderId="25" xfId="492" applyFont="1" applyBorder="1" applyAlignment="1">
      <alignment vertical="center"/>
      <protection/>
    </xf>
    <xf numFmtId="0" fontId="31" fillId="0" borderId="26" xfId="492" applyFont="1" applyBorder="1" applyAlignment="1">
      <alignment vertical="center"/>
      <protection/>
    </xf>
    <xf numFmtId="0" fontId="52" fillId="0" borderId="0" xfId="469" applyFont="1" applyAlignment="1">
      <alignment vertical="center"/>
      <protection/>
    </xf>
    <xf numFmtId="0" fontId="31" fillId="0" borderId="25" xfId="469" applyFont="1" applyBorder="1" applyAlignment="1">
      <alignment vertical="center"/>
      <protection/>
    </xf>
    <xf numFmtId="0" fontId="31" fillId="0" borderId="31" xfId="469" applyFont="1" applyBorder="1" applyAlignment="1">
      <alignment vertical="center"/>
      <protection/>
    </xf>
    <xf numFmtId="0" fontId="31" fillId="0" borderId="22" xfId="469" applyFont="1" applyBorder="1" applyAlignment="1">
      <alignment vertical="center"/>
      <protection/>
    </xf>
    <xf numFmtId="0" fontId="31" fillId="0" borderId="29" xfId="469" applyFont="1" applyBorder="1" applyAlignment="1">
      <alignment vertical="center"/>
      <protection/>
    </xf>
    <xf numFmtId="211" fontId="52" fillId="0" borderId="0" xfId="469" applyNumberFormat="1" applyFont="1" applyAlignment="1">
      <alignment vertical="center"/>
      <protection/>
    </xf>
    <xf numFmtId="211" fontId="31" fillId="0" borderId="22" xfId="469" applyNumberFormat="1" applyFont="1" applyBorder="1" applyAlignment="1">
      <alignment vertical="center"/>
      <protection/>
    </xf>
    <xf numFmtId="204" fontId="32" fillId="0" borderId="27" xfId="389" applyNumberFormat="1" applyFont="1" applyBorder="1" applyAlignment="1">
      <alignment horizontal="right" vertical="center"/>
    </xf>
    <xf numFmtId="204" fontId="31" fillId="0" borderId="26" xfId="469" applyNumberFormat="1" applyFont="1" applyBorder="1" applyAlignment="1">
      <alignment horizontal="right" vertical="center"/>
      <protection/>
    </xf>
    <xf numFmtId="204" fontId="31" fillId="0" borderId="28" xfId="469" applyNumberFormat="1" applyFont="1" applyBorder="1" applyAlignment="1">
      <alignment vertical="center"/>
      <protection/>
    </xf>
    <xf numFmtId="0" fontId="21" fillId="0" borderId="0" xfId="469" applyFont="1" applyAlignment="1">
      <alignment/>
      <protection/>
    </xf>
    <xf numFmtId="0" fontId="27" fillId="0" borderId="24" xfId="469" applyFont="1" applyBorder="1">
      <alignment/>
      <protection/>
    </xf>
    <xf numFmtId="0" fontId="28" fillId="0" borderId="24" xfId="469" applyFont="1" applyBorder="1" applyAlignment="1">
      <alignment horizontal="right"/>
      <protection/>
    </xf>
    <xf numFmtId="192" fontId="23" fillId="0" borderId="25" xfId="440" applyNumberFormat="1" applyFont="1" applyFill="1" applyBorder="1" applyAlignment="1">
      <alignment horizontal="center" vertical="center"/>
      <protection/>
    </xf>
    <xf numFmtId="192" fontId="23" fillId="0" borderId="27" xfId="440" applyNumberFormat="1" applyFont="1" applyFill="1" applyBorder="1" applyAlignment="1">
      <alignment horizontal="center" vertical="center"/>
      <protection/>
    </xf>
    <xf numFmtId="49" fontId="31" fillId="0" borderId="31" xfId="469" applyNumberFormat="1" applyFont="1" applyBorder="1" applyAlignment="1">
      <alignment/>
      <protection/>
    </xf>
    <xf numFmtId="49" fontId="31" fillId="0" borderId="22" xfId="469" applyNumberFormat="1" applyFont="1" applyBorder="1" applyAlignment="1">
      <alignment/>
      <protection/>
    </xf>
    <xf numFmtId="49" fontId="31" fillId="0" borderId="35" xfId="469" applyNumberFormat="1" applyFont="1" applyBorder="1" applyAlignment="1">
      <alignment/>
      <protection/>
    </xf>
    <xf numFmtId="0" fontId="21" fillId="0" borderId="0" xfId="469" applyFont="1" applyAlignment="1">
      <alignment vertical="center"/>
      <protection/>
    </xf>
    <xf numFmtId="0" fontId="28" fillId="0" borderId="24" xfId="469" applyFont="1" applyBorder="1" applyAlignment="1">
      <alignment vertical="center"/>
      <protection/>
    </xf>
    <xf numFmtId="0" fontId="23" fillId="0" borderId="25" xfId="469" applyFont="1" applyBorder="1" applyAlignment="1">
      <alignment vertical="center"/>
      <protection/>
    </xf>
    <xf numFmtId="0" fontId="23" fillId="0" borderId="26" xfId="469" applyFont="1" applyBorder="1" applyAlignment="1">
      <alignment vertical="center"/>
      <protection/>
    </xf>
    <xf numFmtId="0" fontId="23" fillId="0" borderId="31" xfId="469" applyFont="1" applyBorder="1" applyAlignment="1">
      <alignment vertical="center"/>
      <protection/>
    </xf>
    <xf numFmtId="0" fontId="23" fillId="0" borderId="22" xfId="469" applyFont="1" applyBorder="1" applyAlignment="1">
      <alignment vertical="center"/>
      <protection/>
    </xf>
    <xf numFmtId="0" fontId="23" fillId="0" borderId="29" xfId="469" applyFont="1" applyBorder="1" applyAlignment="1">
      <alignment vertical="center"/>
      <protection/>
    </xf>
    <xf numFmtId="0" fontId="23" fillId="0" borderId="30" xfId="469" applyFont="1" applyBorder="1" applyAlignment="1">
      <alignment vertical="center"/>
      <protection/>
    </xf>
    <xf numFmtId="0" fontId="23" fillId="0" borderId="0" xfId="469" applyFont="1" applyAlignment="1">
      <alignment vertical="center"/>
      <protection/>
    </xf>
    <xf numFmtId="0" fontId="27" fillId="0" borderId="28" xfId="469" applyFont="1" applyBorder="1" applyAlignment="1">
      <alignment vertical="center"/>
      <protection/>
    </xf>
    <xf numFmtId="43" fontId="31" fillId="0" borderId="28" xfId="469" applyNumberFormat="1" applyFont="1" applyBorder="1" applyAlignment="1">
      <alignment vertical="center"/>
      <protection/>
    </xf>
    <xf numFmtId="0" fontId="31" fillId="0" borderId="28" xfId="488" applyFont="1" applyBorder="1" applyAlignment="1">
      <alignment vertical="center"/>
      <protection/>
    </xf>
    <xf numFmtId="0" fontId="21" fillId="0" borderId="0" xfId="446" applyFont="1" applyAlignment="1">
      <alignment/>
      <protection/>
    </xf>
    <xf numFmtId="0" fontId="31" fillId="0" borderId="0" xfId="446" applyFont="1" applyAlignment="1">
      <alignment vertical="center"/>
      <protection/>
    </xf>
    <xf numFmtId="0" fontId="27" fillId="0" borderId="0" xfId="446" applyFont="1" applyBorder="1">
      <alignment/>
      <protection/>
    </xf>
    <xf numFmtId="0" fontId="31" fillId="0" borderId="31" xfId="446" applyFont="1" applyBorder="1">
      <alignment/>
      <protection/>
    </xf>
    <xf numFmtId="17" fontId="31" fillId="0" borderId="29" xfId="446" applyNumberFormat="1" applyFont="1" applyBorder="1" applyAlignment="1">
      <alignment horizontal="center"/>
      <protection/>
    </xf>
    <xf numFmtId="0" fontId="27" fillId="0" borderId="24" xfId="446" applyFont="1" applyBorder="1">
      <alignment/>
      <protection/>
    </xf>
    <xf numFmtId="0" fontId="28" fillId="0" borderId="24" xfId="446" applyFont="1" applyBorder="1" applyAlignment="1">
      <alignment horizontal="right"/>
      <protection/>
    </xf>
    <xf numFmtId="192" fontId="21" fillId="0" borderId="0" xfId="440" applyNumberFormat="1" applyFont="1" applyFill="1" applyBorder="1" applyAlignment="1">
      <alignment vertical="center"/>
      <protection/>
    </xf>
    <xf numFmtId="192" fontId="23" fillId="0" borderId="25" xfId="440" applyNumberFormat="1" applyFont="1" applyFill="1" applyBorder="1" applyAlignment="1">
      <alignment vertical="center"/>
      <protection/>
    </xf>
    <xf numFmtId="192" fontId="23" fillId="0" borderId="31" xfId="440" applyNumberFormat="1" applyFont="1" applyFill="1" applyBorder="1" applyAlignment="1">
      <alignment vertical="center"/>
      <protection/>
    </xf>
    <xf numFmtId="192" fontId="23" fillId="0" borderId="22" xfId="440" applyNumberFormat="1" applyFont="1" applyFill="1" applyBorder="1" applyAlignment="1">
      <alignment vertical="center"/>
      <protection/>
    </xf>
    <xf numFmtId="192" fontId="23" fillId="0" borderId="35" xfId="440" applyNumberFormat="1" applyFont="1" applyFill="1" applyBorder="1" applyAlignment="1">
      <alignment vertical="center"/>
      <protection/>
    </xf>
    <xf numFmtId="0" fontId="21" fillId="0" borderId="0" xfId="441" applyFont="1" applyAlignment="1">
      <alignment vertical="center"/>
      <protection/>
    </xf>
    <xf numFmtId="0" fontId="23" fillId="0" borderId="26" xfId="441" applyFont="1" applyBorder="1" applyAlignment="1">
      <alignment vertical="center"/>
      <protection/>
    </xf>
    <xf numFmtId="0" fontId="23" fillId="0" borderId="35" xfId="441" applyFont="1" applyBorder="1" applyAlignment="1">
      <alignment vertical="center"/>
      <protection/>
    </xf>
    <xf numFmtId="0" fontId="23" fillId="0" borderId="30" xfId="441" applyFont="1" applyBorder="1" applyAlignment="1">
      <alignment vertical="center"/>
      <protection/>
    </xf>
    <xf numFmtId="0" fontId="23" fillId="0" borderId="30" xfId="441" applyFont="1" applyBorder="1" applyAlignment="1">
      <alignment horizontal="left" vertical="center" indent="1"/>
      <protection/>
    </xf>
    <xf numFmtId="211" fontId="23" fillId="0" borderId="24" xfId="441" applyNumberFormat="1" applyFont="1" applyBorder="1" applyAlignment="1">
      <alignment horizontal="center" vertical="center"/>
      <protection/>
    </xf>
    <xf numFmtId="211" fontId="27" fillId="0" borderId="24" xfId="441" applyNumberFormat="1" applyFont="1" applyBorder="1" applyAlignment="1">
      <alignment horizontal="right" vertical="center" indent="4"/>
      <protection/>
    </xf>
    <xf numFmtId="211" fontId="27" fillId="0" borderId="41" xfId="441" applyNumberFormat="1" applyFont="1" applyBorder="1" applyAlignment="1">
      <alignment horizontal="right" vertical="center" indent="4"/>
      <protection/>
    </xf>
    <xf numFmtId="0" fontId="23" fillId="0" borderId="0" xfId="440" applyFont="1" applyAlignment="1">
      <alignment vertical="center"/>
      <protection/>
    </xf>
    <xf numFmtId="49" fontId="28" fillId="0" borderId="25" xfId="495" applyNumberFormat="1" applyFont="1" applyFill="1" applyBorder="1" applyAlignment="1">
      <alignment vertical="center"/>
      <protection/>
    </xf>
    <xf numFmtId="3" fontId="28" fillId="0" borderId="31" xfId="495" applyNumberFormat="1" applyFont="1" applyFill="1" applyBorder="1" applyAlignment="1">
      <alignment vertical="center"/>
      <protection/>
    </xf>
    <xf numFmtId="215" fontId="28" fillId="0" borderId="31" xfId="495" applyNumberFormat="1" applyFont="1" applyFill="1" applyBorder="1" applyAlignment="1">
      <alignment vertical="center"/>
      <protection/>
    </xf>
    <xf numFmtId="3" fontId="28" fillId="0" borderId="32" xfId="495" applyNumberFormat="1" applyFont="1" applyFill="1" applyBorder="1" applyAlignment="1">
      <alignment vertical="center"/>
      <protection/>
    </xf>
    <xf numFmtId="246" fontId="24" fillId="0" borderId="28" xfId="495" applyNumberFormat="1" applyFont="1" applyBorder="1" applyAlignment="1">
      <alignment vertical="center"/>
      <protection/>
    </xf>
    <xf numFmtId="0" fontId="37" fillId="0" borderId="0" xfId="459" applyFont="1" applyAlignment="1">
      <alignment vertical="center"/>
      <protection/>
    </xf>
    <xf numFmtId="0" fontId="23" fillId="0" borderId="24" xfId="441" applyFont="1" applyBorder="1" applyAlignment="1">
      <alignment vertical="center"/>
      <protection/>
    </xf>
    <xf numFmtId="0" fontId="21" fillId="0" borderId="24" xfId="441" applyFont="1" applyBorder="1" applyAlignment="1">
      <alignment vertical="center"/>
      <protection/>
    </xf>
    <xf numFmtId="0" fontId="23" fillId="0" borderId="31" xfId="441" applyFont="1" applyBorder="1" applyAlignment="1">
      <alignment vertical="center"/>
      <protection/>
    </xf>
    <xf numFmtId="0" fontId="23" fillId="0" borderId="28" xfId="441" applyFont="1" applyBorder="1" applyAlignment="1">
      <alignment horizontal="left" vertical="center"/>
      <protection/>
    </xf>
    <xf numFmtId="0" fontId="23" fillId="0" borderId="30" xfId="441" applyFont="1" applyBorder="1" applyAlignment="1">
      <alignment horizontal="left" vertical="center"/>
      <protection/>
    </xf>
    <xf numFmtId="211" fontId="23" fillId="0" borderId="24" xfId="441" applyNumberFormat="1" applyFont="1" applyBorder="1" applyAlignment="1">
      <alignment vertical="center"/>
      <protection/>
    </xf>
    <xf numFmtId="211" fontId="27" fillId="0" borderId="24" xfId="441" applyNumberFormat="1" applyFont="1" applyBorder="1" applyAlignment="1">
      <alignment vertical="center"/>
      <protection/>
    </xf>
    <xf numFmtId="211" fontId="27" fillId="0" borderId="41" xfId="441" applyNumberFormat="1" applyFont="1" applyBorder="1" applyAlignment="1">
      <alignment horizontal="center" vertical="center"/>
      <protection/>
    </xf>
    <xf numFmtId="0" fontId="21" fillId="0" borderId="0" xfId="484" applyFont="1" applyAlignment="1">
      <alignment vertical="center"/>
      <protection/>
    </xf>
    <xf numFmtId="0" fontId="23" fillId="0" borderId="22" xfId="484" applyFont="1" applyBorder="1" applyAlignment="1">
      <alignment horizontal="right" vertical="center"/>
      <protection/>
    </xf>
    <xf numFmtId="0" fontId="24" fillId="0" borderId="24" xfId="485" applyFont="1" applyBorder="1" applyAlignment="1">
      <alignment vertical="center"/>
      <protection/>
    </xf>
    <xf numFmtId="41" fontId="24" fillId="0" borderId="24" xfId="357" applyNumberFormat="1" applyFont="1" applyBorder="1" applyAlignment="1">
      <alignment horizontal="right" vertical="center"/>
    </xf>
    <xf numFmtId="41" fontId="28" fillId="0" borderId="24" xfId="484" applyNumberFormat="1" applyFont="1" applyBorder="1" applyAlignment="1">
      <alignment vertical="center"/>
      <protection/>
    </xf>
    <xf numFmtId="0" fontId="21" fillId="0" borderId="0" xfId="488" applyFont="1" applyAlignment="1">
      <alignment vertical="center"/>
      <protection/>
    </xf>
    <xf numFmtId="0" fontId="23" fillId="0" borderId="31" xfId="488" applyFont="1" applyBorder="1" applyAlignment="1">
      <alignment vertical="center"/>
      <protection/>
    </xf>
    <xf numFmtId="44" fontId="27" fillId="0" borderId="26" xfId="396" applyFont="1" applyBorder="1" applyAlignment="1">
      <alignment vertical="center"/>
    </xf>
    <xf numFmtId="211" fontId="23" fillId="0" borderId="28" xfId="488" applyNumberFormat="1" applyFont="1" applyBorder="1" applyAlignment="1">
      <alignment vertical="center"/>
      <protection/>
    </xf>
    <xf numFmtId="211" fontId="27" fillId="0" borderId="28" xfId="488" applyNumberFormat="1" applyFont="1" applyBorder="1" applyAlignment="1">
      <alignment vertical="center"/>
      <protection/>
    </xf>
    <xf numFmtId="211" fontId="23" fillId="0" borderId="30" xfId="488" applyNumberFormat="1" applyFont="1" applyBorder="1" applyAlignment="1">
      <alignment vertical="center"/>
      <protection/>
    </xf>
    <xf numFmtId="0" fontId="77" fillId="0" borderId="28" xfId="488" applyFont="1" applyBorder="1" applyAlignment="1">
      <alignment vertical="center"/>
      <protection/>
    </xf>
    <xf numFmtId="2" fontId="77" fillId="0" borderId="28" xfId="488" applyNumberFormat="1" applyFont="1" applyBorder="1" applyAlignment="1">
      <alignment vertical="center"/>
      <protection/>
    </xf>
    <xf numFmtId="0" fontId="23" fillId="0" borderId="32" xfId="488" applyFont="1" applyBorder="1" applyAlignment="1">
      <alignment vertical="center"/>
      <protection/>
    </xf>
    <xf numFmtId="211" fontId="27" fillId="0" borderId="27" xfId="488" applyNumberFormat="1" applyFont="1" applyBorder="1" applyAlignment="1">
      <alignment horizontal="right" vertical="center"/>
      <protection/>
    </xf>
    <xf numFmtId="211" fontId="27" fillId="0" borderId="29" xfId="488" applyNumberFormat="1" applyFont="1" applyBorder="1" applyAlignment="1">
      <alignment horizontal="right" vertical="center"/>
      <protection/>
    </xf>
    <xf numFmtId="0" fontId="23" fillId="0" borderId="31" xfId="488" applyFont="1" applyBorder="1" applyAlignment="1">
      <alignment horizontal="left" vertical="center"/>
      <protection/>
    </xf>
    <xf numFmtId="0" fontId="23" fillId="0" borderId="26" xfId="488" applyFont="1" applyBorder="1" applyAlignment="1">
      <alignment vertical="center"/>
      <protection/>
    </xf>
    <xf numFmtId="3" fontId="27" fillId="0" borderId="26" xfId="346" applyNumberFormat="1" applyFont="1" applyBorder="1" applyAlignment="1">
      <alignment vertical="center"/>
    </xf>
    <xf numFmtId="3" fontId="27" fillId="0" borderId="26" xfId="346" applyNumberFormat="1" applyFont="1" applyBorder="1" applyAlignment="1">
      <alignment horizontal="right" vertical="center"/>
    </xf>
    <xf numFmtId="0" fontId="23" fillId="0" borderId="0" xfId="488" applyFont="1" applyBorder="1" applyAlignment="1">
      <alignment vertical="center"/>
      <protection/>
    </xf>
    <xf numFmtId="219" fontId="27" fillId="0" borderId="25" xfId="346" applyNumberFormat="1" applyFont="1" applyBorder="1" applyAlignment="1">
      <alignment horizontal="center" vertical="center"/>
    </xf>
    <xf numFmtId="219" fontId="27" fillId="0" borderId="27" xfId="346" applyNumberFormat="1" applyFont="1" applyBorder="1" applyAlignment="1">
      <alignment horizontal="center" vertical="center"/>
    </xf>
    <xf numFmtId="219" fontId="27" fillId="0" borderId="29" xfId="346" applyNumberFormat="1" applyFont="1" applyBorder="1" applyAlignment="1">
      <alignment horizontal="center" vertical="center"/>
    </xf>
    <xf numFmtId="0" fontId="27" fillId="0" borderId="26" xfId="488" applyFont="1" applyBorder="1" applyAlignment="1">
      <alignment horizontal="right" vertical="center"/>
      <protection/>
    </xf>
    <xf numFmtId="219" fontId="27" fillId="0" borderId="28" xfId="488" applyNumberFormat="1" applyFont="1" applyBorder="1" applyAlignment="1">
      <alignment horizontal="right" vertical="center"/>
      <protection/>
    </xf>
    <xf numFmtId="0" fontId="27" fillId="0" borderId="28" xfId="488" applyFont="1" applyBorder="1" applyAlignment="1">
      <alignment horizontal="right" vertical="center"/>
      <protection/>
    </xf>
    <xf numFmtId="0" fontId="27" fillId="0" borderId="30" xfId="488" applyFont="1" applyBorder="1" applyAlignment="1">
      <alignment horizontal="right" vertical="center"/>
      <protection/>
    </xf>
    <xf numFmtId="0" fontId="23" fillId="0" borderId="28" xfId="488" applyFont="1" applyBorder="1" applyAlignment="1">
      <alignment vertical="center"/>
      <protection/>
    </xf>
    <xf numFmtId="0" fontId="33" fillId="0" borderId="28" xfId="488" applyFont="1" applyBorder="1" applyAlignment="1">
      <alignment vertical="center"/>
      <protection/>
    </xf>
    <xf numFmtId="0" fontId="23" fillId="0" borderId="24" xfId="457" applyFont="1" applyBorder="1" applyAlignment="1">
      <alignment horizontal="right"/>
      <protection/>
    </xf>
    <xf numFmtId="0" fontId="21" fillId="0" borderId="24" xfId="474" applyFont="1" applyBorder="1" applyAlignment="1">
      <alignment/>
      <protection/>
    </xf>
    <xf numFmtId="0" fontId="23" fillId="0" borderId="0" xfId="474" applyFont="1" applyBorder="1" applyAlignment="1">
      <alignment vertical="center"/>
      <protection/>
    </xf>
    <xf numFmtId="0" fontId="41" fillId="0" borderId="22" xfId="474" applyFont="1" applyBorder="1" applyAlignment="1">
      <alignment vertical="center"/>
      <protection/>
    </xf>
    <xf numFmtId="0" fontId="28" fillId="0" borderId="22" xfId="474" applyFont="1" applyBorder="1" applyAlignment="1">
      <alignment/>
      <protection/>
    </xf>
    <xf numFmtId="0" fontId="28" fillId="0" borderId="22" xfId="474" applyFont="1" applyFill="1" applyBorder="1" applyAlignment="1">
      <alignment/>
      <protection/>
    </xf>
    <xf numFmtId="0" fontId="21" fillId="0" borderId="0" xfId="487" applyFont="1" applyAlignment="1">
      <alignment vertical="center"/>
      <protection/>
    </xf>
    <xf numFmtId="0" fontId="23" fillId="0" borderId="22" xfId="487" applyFont="1" applyBorder="1" applyAlignment="1">
      <alignment horizontal="left" vertical="center"/>
      <protection/>
    </xf>
    <xf numFmtId="0" fontId="21" fillId="0" borderId="0" xfId="486" applyFont="1" applyAlignment="1">
      <alignment vertical="center"/>
      <protection/>
    </xf>
    <xf numFmtId="202" fontId="28" fillId="0" borderId="22" xfId="343" applyNumberFormat="1" applyFont="1" applyBorder="1" applyAlignment="1">
      <alignment horizontal="center" vertical="center"/>
    </xf>
  </cellXfs>
  <cellStyles count="633">
    <cellStyle name="Normal" xfId="0"/>
    <cellStyle name="20% - Accent1" xfId="15"/>
    <cellStyle name="20% - Accent1 2" xfId="16"/>
    <cellStyle name="20% - Accent1_07_Economic 54 (6 Months)" xfId="17"/>
    <cellStyle name="20% - Accent2" xfId="18"/>
    <cellStyle name="20% - Accent2 2" xfId="19"/>
    <cellStyle name="20% - Accent2_07_Economic 54 (6 Months)" xfId="20"/>
    <cellStyle name="20% - Accent3" xfId="21"/>
    <cellStyle name="20% - Accent3 2" xfId="22"/>
    <cellStyle name="20% - Accent3_07_Economic 54 (6 Months)" xfId="23"/>
    <cellStyle name="20% - Accent4" xfId="24"/>
    <cellStyle name="20% - Accent4 2" xfId="25"/>
    <cellStyle name="20% - Accent4_07_Economic 54 (6 Months)" xfId="26"/>
    <cellStyle name="20% - Accent5" xfId="27"/>
    <cellStyle name="20% - Accent6" xfId="28"/>
    <cellStyle name="20% - Accent6 2" xfId="29"/>
    <cellStyle name="20% - Accent6_07_Economic 54 (6 Months)" xfId="30"/>
    <cellStyle name="20% - ส่วนที่ถูกเน้น1" xfId="31"/>
    <cellStyle name="20% - ส่วนที่ถูกเน้น1 2" xfId="32"/>
    <cellStyle name="20% - ส่วนที่ถูกเน้น1 2 2" xfId="33"/>
    <cellStyle name="20% - ส่วนที่ถูกเน้น1 2 3" xfId="34"/>
    <cellStyle name="20% - ส่วนที่ถูกเน้น1 2 4" xfId="35"/>
    <cellStyle name="20% - ส่วนที่ถูกเน้น1 2_03_environment" xfId="36"/>
    <cellStyle name="20% - ส่วนที่ถูกเน้น1 3" xfId="37"/>
    <cellStyle name="20% - ส่วนที่ถูกเน้น1 3 2" xfId="38"/>
    <cellStyle name="20% - ส่วนที่ถูกเน้น1 4" xfId="39"/>
    <cellStyle name="20% - ส่วนที่ถูกเน้น1 4 2" xfId="40"/>
    <cellStyle name="20% - ส่วนที่ถูกเน้น2" xfId="41"/>
    <cellStyle name="20% - ส่วนที่ถูกเน้น2 2" xfId="42"/>
    <cellStyle name="20% - ส่วนที่ถูกเน้น2 2 2" xfId="43"/>
    <cellStyle name="20% - ส่วนที่ถูกเน้น2 2 3" xfId="44"/>
    <cellStyle name="20% - ส่วนที่ถูกเน้น2 2 4" xfId="45"/>
    <cellStyle name="20% - ส่วนที่ถูกเน้น2 2_03_environment" xfId="46"/>
    <cellStyle name="20% - ส่วนที่ถูกเน้น2 3" xfId="47"/>
    <cellStyle name="20% - ส่วนที่ถูกเน้น2 3 2" xfId="48"/>
    <cellStyle name="20% - ส่วนที่ถูกเน้น2 4" xfId="49"/>
    <cellStyle name="20% - ส่วนที่ถูกเน้น2 4 2" xfId="50"/>
    <cellStyle name="20% - ส่วนที่ถูกเน้น3" xfId="51"/>
    <cellStyle name="20% - ส่วนที่ถูกเน้น3 2" xfId="52"/>
    <cellStyle name="20% - ส่วนที่ถูกเน้น3 2 2" xfId="53"/>
    <cellStyle name="20% - ส่วนที่ถูกเน้น3 2 3" xfId="54"/>
    <cellStyle name="20% - ส่วนที่ถูกเน้น3 2 4" xfId="55"/>
    <cellStyle name="20% - ส่วนที่ถูกเน้น3 2_03_environment" xfId="56"/>
    <cellStyle name="20% - ส่วนที่ถูกเน้น3 3" xfId="57"/>
    <cellStyle name="20% - ส่วนที่ถูกเน้น3 3 2" xfId="58"/>
    <cellStyle name="20% - ส่วนที่ถูกเน้น3 4" xfId="59"/>
    <cellStyle name="20% - ส่วนที่ถูกเน้น3 4 2" xfId="60"/>
    <cellStyle name="20% - ส่วนที่ถูกเน้น4" xfId="61"/>
    <cellStyle name="20% - ส่วนที่ถูกเน้น4 2" xfId="62"/>
    <cellStyle name="20% - ส่วนที่ถูกเน้น4 2 2" xfId="63"/>
    <cellStyle name="20% - ส่วนที่ถูกเน้น4 2 3" xfId="64"/>
    <cellStyle name="20% - ส่วนที่ถูกเน้น4 2 4" xfId="65"/>
    <cellStyle name="20% - ส่วนที่ถูกเน้น4 2_03_environment" xfId="66"/>
    <cellStyle name="20% - ส่วนที่ถูกเน้น4 3" xfId="67"/>
    <cellStyle name="20% - ส่วนที่ถูกเน้น4 3 2" xfId="68"/>
    <cellStyle name="20% - ส่วนที่ถูกเน้น4 4" xfId="69"/>
    <cellStyle name="20% - ส่วนที่ถูกเน้น4 4 2" xfId="70"/>
    <cellStyle name="20% - ส่วนที่ถูกเน้น5" xfId="71"/>
    <cellStyle name="20% - ส่วนที่ถูกเน้น5 2" xfId="72"/>
    <cellStyle name="20% - ส่วนที่ถูกเน้น5 2 2" xfId="73"/>
    <cellStyle name="20% - ส่วนที่ถูกเน้น5 2 3" xfId="74"/>
    <cellStyle name="20% - ส่วนที่ถูกเน้น5 2 4" xfId="75"/>
    <cellStyle name="20% - ส่วนที่ถูกเน้น5 2_03_environment" xfId="76"/>
    <cellStyle name="20% - ส่วนที่ถูกเน้น5 3" xfId="77"/>
    <cellStyle name="20% - ส่วนที่ถูกเน้น5 3 2" xfId="78"/>
    <cellStyle name="20% - ส่วนที่ถูกเน้น5 4" xfId="79"/>
    <cellStyle name="20% - ส่วนที่ถูกเน้น5 4 2" xfId="80"/>
    <cellStyle name="20% - ส่วนที่ถูกเน้น6" xfId="81"/>
    <cellStyle name="20% - ส่วนที่ถูกเน้น6 2" xfId="82"/>
    <cellStyle name="20% - ส่วนที่ถูกเน้น6 2 2" xfId="83"/>
    <cellStyle name="20% - ส่วนที่ถูกเน้น6 2 3" xfId="84"/>
    <cellStyle name="20% - ส่วนที่ถูกเน้น6 2 4" xfId="85"/>
    <cellStyle name="20% - ส่วนที่ถูกเน้น6 2_03_environment" xfId="86"/>
    <cellStyle name="20% - ส่วนที่ถูกเน้น6 3" xfId="87"/>
    <cellStyle name="20% - ส่วนที่ถูกเน้น6 3 2" xfId="88"/>
    <cellStyle name="20% - ส่วนที่ถูกเน้น6 4" xfId="89"/>
    <cellStyle name="20% - ส่วนที่ถูกเน้น6 4 2" xfId="90"/>
    <cellStyle name="40% - Accent1" xfId="91"/>
    <cellStyle name="40% - Accent1 2" xfId="92"/>
    <cellStyle name="40% - Accent1_07_Economic 54 (6 Months)" xfId="93"/>
    <cellStyle name="40% - Accent2" xfId="94"/>
    <cellStyle name="40% - Accent3" xfId="95"/>
    <cellStyle name="40% - Accent3 2" xfId="96"/>
    <cellStyle name="40% - Accent3_07_Economic 54 (6 Months)" xfId="97"/>
    <cellStyle name="40% - Accent4" xfId="98"/>
    <cellStyle name="40% - Accent4 2" xfId="99"/>
    <cellStyle name="40% - Accent4_07_Economic 54 (6 Months)" xfId="100"/>
    <cellStyle name="40% - Accent5" xfId="101"/>
    <cellStyle name="40% - Accent6" xfId="102"/>
    <cellStyle name="40% - Accent6 2" xfId="103"/>
    <cellStyle name="40% - Accent6_07_Economic 54 (6 Months)" xfId="104"/>
    <cellStyle name="40% - ส่วนที่ถูกเน้น1" xfId="105"/>
    <cellStyle name="40% - ส่วนที่ถูกเน้น1 2" xfId="106"/>
    <cellStyle name="40% - ส่วนที่ถูกเน้น1 2 2" xfId="107"/>
    <cellStyle name="40% - ส่วนที่ถูกเน้น1 2 3" xfId="108"/>
    <cellStyle name="40% - ส่วนที่ถูกเน้น1 2 4" xfId="109"/>
    <cellStyle name="40% - ส่วนที่ถูกเน้น1 2_03_environment" xfId="110"/>
    <cellStyle name="40% - ส่วนที่ถูกเน้น1 3" xfId="111"/>
    <cellStyle name="40% - ส่วนที่ถูกเน้น1 3 2" xfId="112"/>
    <cellStyle name="40% - ส่วนที่ถูกเน้น1 4" xfId="113"/>
    <cellStyle name="40% - ส่วนที่ถูกเน้น1 4 2" xfId="114"/>
    <cellStyle name="40% - ส่วนที่ถูกเน้น2" xfId="115"/>
    <cellStyle name="40% - ส่วนที่ถูกเน้น2 2" xfId="116"/>
    <cellStyle name="40% - ส่วนที่ถูกเน้น2 2 2" xfId="117"/>
    <cellStyle name="40% - ส่วนที่ถูกเน้น2 2 3" xfId="118"/>
    <cellStyle name="40% - ส่วนที่ถูกเน้น2 2 4" xfId="119"/>
    <cellStyle name="40% - ส่วนที่ถูกเน้น2 2_03_environment" xfId="120"/>
    <cellStyle name="40% - ส่วนที่ถูกเน้น2 3" xfId="121"/>
    <cellStyle name="40% - ส่วนที่ถูกเน้น2 3 2" xfId="122"/>
    <cellStyle name="40% - ส่วนที่ถูกเน้น2 4" xfId="123"/>
    <cellStyle name="40% - ส่วนที่ถูกเน้น2 4 2" xfId="124"/>
    <cellStyle name="40% - ส่วนที่ถูกเน้น3" xfId="125"/>
    <cellStyle name="40% - ส่วนที่ถูกเน้น3 2" xfId="126"/>
    <cellStyle name="40% - ส่วนที่ถูกเน้น3 2 2" xfId="127"/>
    <cellStyle name="40% - ส่วนที่ถูกเน้น3 2 3" xfId="128"/>
    <cellStyle name="40% - ส่วนที่ถูกเน้น3 2 4" xfId="129"/>
    <cellStyle name="40% - ส่วนที่ถูกเน้น3 2_03_environment" xfId="130"/>
    <cellStyle name="40% - ส่วนที่ถูกเน้น3 3" xfId="131"/>
    <cellStyle name="40% - ส่วนที่ถูกเน้น3 3 2" xfId="132"/>
    <cellStyle name="40% - ส่วนที่ถูกเน้น3 4" xfId="133"/>
    <cellStyle name="40% - ส่วนที่ถูกเน้น3 4 2" xfId="134"/>
    <cellStyle name="40% - ส่วนที่ถูกเน้น4" xfId="135"/>
    <cellStyle name="40% - ส่วนที่ถูกเน้น4 2" xfId="136"/>
    <cellStyle name="40% - ส่วนที่ถูกเน้น4 2 2" xfId="137"/>
    <cellStyle name="40% - ส่วนที่ถูกเน้น4 2 3" xfId="138"/>
    <cellStyle name="40% - ส่วนที่ถูกเน้น4 2 4" xfId="139"/>
    <cellStyle name="40% - ส่วนที่ถูกเน้น4 2_03_environment" xfId="140"/>
    <cellStyle name="40% - ส่วนที่ถูกเน้น4 3" xfId="141"/>
    <cellStyle name="40% - ส่วนที่ถูกเน้น4 3 2" xfId="142"/>
    <cellStyle name="40% - ส่วนที่ถูกเน้น4 4" xfId="143"/>
    <cellStyle name="40% - ส่วนที่ถูกเน้น4 4 2" xfId="144"/>
    <cellStyle name="40% - ส่วนที่ถูกเน้น5" xfId="145"/>
    <cellStyle name="40% - ส่วนที่ถูกเน้น5 2" xfId="146"/>
    <cellStyle name="40% - ส่วนที่ถูกเน้น5 2 2" xfId="147"/>
    <cellStyle name="40% - ส่วนที่ถูกเน้น5 2 3" xfId="148"/>
    <cellStyle name="40% - ส่วนที่ถูกเน้น5 2 4" xfId="149"/>
    <cellStyle name="40% - ส่วนที่ถูกเน้น5 2_03_environment" xfId="150"/>
    <cellStyle name="40% - ส่วนที่ถูกเน้น5 3" xfId="151"/>
    <cellStyle name="40% - ส่วนที่ถูกเน้น5 3 2" xfId="152"/>
    <cellStyle name="40% - ส่วนที่ถูกเน้น5 4" xfId="153"/>
    <cellStyle name="40% - ส่วนที่ถูกเน้น5 4 2" xfId="154"/>
    <cellStyle name="40% - ส่วนที่ถูกเน้น6" xfId="155"/>
    <cellStyle name="40% - ส่วนที่ถูกเน้น6 2" xfId="156"/>
    <cellStyle name="40% - ส่วนที่ถูกเน้น6 2 2" xfId="157"/>
    <cellStyle name="40% - ส่วนที่ถูกเน้น6 2 3" xfId="158"/>
    <cellStyle name="40% - ส่วนที่ถูกเน้น6 2 4" xfId="159"/>
    <cellStyle name="40% - ส่วนที่ถูกเน้น6 2_03_environment" xfId="160"/>
    <cellStyle name="40% - ส่วนที่ถูกเน้น6 3" xfId="161"/>
    <cellStyle name="40% - ส่วนที่ถูกเน้น6 3 2" xfId="162"/>
    <cellStyle name="40% - ส่วนที่ถูกเน้น6 4" xfId="163"/>
    <cellStyle name="40% - ส่วนที่ถูกเน้น6 4 2" xfId="164"/>
    <cellStyle name="60% - Accent1" xfId="165"/>
    <cellStyle name="60% - Accent1 2" xfId="166"/>
    <cellStyle name="60% - Accent1_07_Economic 54 (6 Months)" xfId="167"/>
    <cellStyle name="60% - Accent2" xfId="168"/>
    <cellStyle name="60% - Accent3" xfId="169"/>
    <cellStyle name="60% - Accent3 2" xfId="170"/>
    <cellStyle name="60% - Accent3_07_Economic 54 (6 Months)" xfId="171"/>
    <cellStyle name="60% - Accent4" xfId="172"/>
    <cellStyle name="60% - Accent4 2" xfId="173"/>
    <cellStyle name="60% - Accent4_07_Economic 54 (6 Months)" xfId="174"/>
    <cellStyle name="60% - Accent5" xfId="175"/>
    <cellStyle name="60% - Accent6" xfId="176"/>
    <cellStyle name="60% - Accent6 2" xfId="177"/>
    <cellStyle name="60% - Accent6_07_Economic 54 (6 Months)" xfId="178"/>
    <cellStyle name="60% - ส่วนที่ถูกเน้น1" xfId="179"/>
    <cellStyle name="60% - ส่วนที่ถูกเน้น1 2" xfId="180"/>
    <cellStyle name="60% - ส่วนที่ถูกเน้น1 2 2" xfId="181"/>
    <cellStyle name="60% - ส่วนที่ถูกเน้น1 2 3" xfId="182"/>
    <cellStyle name="60% - ส่วนที่ถูกเน้น1 2 4" xfId="183"/>
    <cellStyle name="60% - ส่วนที่ถูกเน้น1 2_03_environment" xfId="184"/>
    <cellStyle name="60% - ส่วนที่ถูกเน้น1 3" xfId="185"/>
    <cellStyle name="60% - ส่วนที่ถูกเน้น1 3 2" xfId="186"/>
    <cellStyle name="60% - ส่วนที่ถูกเน้น1 4" xfId="187"/>
    <cellStyle name="60% - ส่วนที่ถูกเน้น1 4 2" xfId="188"/>
    <cellStyle name="60% - ส่วนที่ถูกเน้น2" xfId="189"/>
    <cellStyle name="60% - ส่วนที่ถูกเน้น2 2" xfId="190"/>
    <cellStyle name="60% - ส่วนที่ถูกเน้น2 2 2" xfId="191"/>
    <cellStyle name="60% - ส่วนที่ถูกเน้น2 2 3" xfId="192"/>
    <cellStyle name="60% - ส่วนที่ถูกเน้น2 2 4" xfId="193"/>
    <cellStyle name="60% - ส่วนที่ถูกเน้น2 2_03_environment" xfId="194"/>
    <cellStyle name="60% - ส่วนที่ถูกเน้น2 3" xfId="195"/>
    <cellStyle name="60% - ส่วนที่ถูกเน้น2 3 2" xfId="196"/>
    <cellStyle name="60% - ส่วนที่ถูกเน้น2 4" xfId="197"/>
    <cellStyle name="60% - ส่วนที่ถูกเน้น2 4 2" xfId="198"/>
    <cellStyle name="60% - ส่วนที่ถูกเน้น3" xfId="199"/>
    <cellStyle name="60% - ส่วนที่ถูกเน้น3 2" xfId="200"/>
    <cellStyle name="60% - ส่วนที่ถูกเน้น3 2 2" xfId="201"/>
    <cellStyle name="60% - ส่วนที่ถูกเน้น3 2 3" xfId="202"/>
    <cellStyle name="60% - ส่วนที่ถูกเน้น3 2 4" xfId="203"/>
    <cellStyle name="60% - ส่วนที่ถูกเน้น3 2_03_environment" xfId="204"/>
    <cellStyle name="60% - ส่วนที่ถูกเน้น3 3" xfId="205"/>
    <cellStyle name="60% - ส่วนที่ถูกเน้น3 3 2" xfId="206"/>
    <cellStyle name="60% - ส่วนที่ถูกเน้น3 4" xfId="207"/>
    <cellStyle name="60% - ส่วนที่ถูกเน้น3 4 2" xfId="208"/>
    <cellStyle name="60% - ส่วนที่ถูกเน้น4" xfId="209"/>
    <cellStyle name="60% - ส่วนที่ถูกเน้น4 2" xfId="210"/>
    <cellStyle name="60% - ส่วนที่ถูกเน้น4 2 2" xfId="211"/>
    <cellStyle name="60% - ส่วนที่ถูกเน้น4 2 3" xfId="212"/>
    <cellStyle name="60% - ส่วนที่ถูกเน้น4 2 4" xfId="213"/>
    <cellStyle name="60% - ส่วนที่ถูกเน้น4 2_03_environment" xfId="214"/>
    <cellStyle name="60% - ส่วนที่ถูกเน้น4 3" xfId="215"/>
    <cellStyle name="60% - ส่วนที่ถูกเน้น4 3 2" xfId="216"/>
    <cellStyle name="60% - ส่วนที่ถูกเน้น4 4" xfId="217"/>
    <cellStyle name="60% - ส่วนที่ถูกเน้น4 4 2" xfId="218"/>
    <cellStyle name="60% - ส่วนที่ถูกเน้น5" xfId="219"/>
    <cellStyle name="60% - ส่วนที่ถูกเน้น5 2" xfId="220"/>
    <cellStyle name="60% - ส่วนที่ถูกเน้น5 2 2" xfId="221"/>
    <cellStyle name="60% - ส่วนที่ถูกเน้น5 2 3" xfId="222"/>
    <cellStyle name="60% - ส่วนที่ถูกเน้น5 2 4" xfId="223"/>
    <cellStyle name="60% - ส่วนที่ถูกเน้น5 2_03_environment" xfId="224"/>
    <cellStyle name="60% - ส่วนที่ถูกเน้น5 3" xfId="225"/>
    <cellStyle name="60% - ส่วนที่ถูกเน้น5 3 2" xfId="226"/>
    <cellStyle name="60% - ส่วนที่ถูกเน้น5 4" xfId="227"/>
    <cellStyle name="60% - ส่วนที่ถูกเน้น5 4 2" xfId="228"/>
    <cellStyle name="60% - ส่วนที่ถูกเน้น6" xfId="229"/>
    <cellStyle name="60% - ส่วนที่ถูกเน้น6 2" xfId="230"/>
    <cellStyle name="60% - ส่วนที่ถูกเน้น6 2 2" xfId="231"/>
    <cellStyle name="60% - ส่วนที่ถูกเน้น6 2 3" xfId="232"/>
    <cellStyle name="60% - ส่วนที่ถูกเน้น6 2 4" xfId="233"/>
    <cellStyle name="60% - ส่วนที่ถูกเน้น6 2_03_environment" xfId="234"/>
    <cellStyle name="60% - ส่วนที่ถูกเน้น6 3" xfId="235"/>
    <cellStyle name="60% - ส่วนที่ถูกเน้น6 3 2" xfId="236"/>
    <cellStyle name="60% - ส่วนที่ถูกเน้น6 4" xfId="237"/>
    <cellStyle name="60% - ส่วนที่ถูกเน้น6 4 2" xfId="238"/>
    <cellStyle name="Accent1" xfId="239"/>
    <cellStyle name="Accent1 2" xfId="240"/>
    <cellStyle name="Accent1_07_Economic 54 (6 Months)" xfId="241"/>
    <cellStyle name="Accent2" xfId="242"/>
    <cellStyle name="Accent3" xfId="243"/>
    <cellStyle name="Accent4" xfId="244"/>
    <cellStyle name="Accent4 2" xfId="245"/>
    <cellStyle name="Accent4_07_Economic 54 (6 Months)" xfId="246"/>
    <cellStyle name="Accent5" xfId="247"/>
    <cellStyle name="Accent6" xfId="248"/>
    <cellStyle name="Bad" xfId="249"/>
    <cellStyle name="Calculation" xfId="250"/>
    <cellStyle name="Calculation 2" xfId="251"/>
    <cellStyle name="Calculation_07_Economic 54 (6 Months)" xfId="252"/>
    <cellStyle name="Check Cell" xfId="253"/>
    <cellStyle name="Comma" xfId="254"/>
    <cellStyle name="Comma [0]" xfId="255"/>
    <cellStyle name="Comma 2" xfId="256"/>
    <cellStyle name="Comma 2 2" xfId="257"/>
    <cellStyle name="Comma 2 2 2" xfId="258"/>
    <cellStyle name="Comma 2 3" xfId="259"/>
    <cellStyle name="Comma 2 4" xfId="260"/>
    <cellStyle name="Comma 2 5" xfId="261"/>
    <cellStyle name="Comma 2_03_environment" xfId="262"/>
    <cellStyle name="Comma 3" xfId="263"/>
    <cellStyle name="Comma 4" xfId="264"/>
    <cellStyle name="Comma 5" xfId="265"/>
    <cellStyle name="Comma 6" xfId="266"/>
    <cellStyle name="Comma 7" xfId="267"/>
    <cellStyle name="Currency" xfId="268"/>
    <cellStyle name="Currency [0]" xfId="269"/>
    <cellStyle name="Explanatory Text" xfId="270"/>
    <cellStyle name="Followed Hyperlink" xfId="271"/>
    <cellStyle name="Good" xfId="272"/>
    <cellStyle name="Heading 1" xfId="273"/>
    <cellStyle name="Heading 1 2" xfId="274"/>
    <cellStyle name="Heading 1_07_Economic 54 (6 Months)" xfId="275"/>
    <cellStyle name="Heading 2" xfId="276"/>
    <cellStyle name="Heading 2 2" xfId="277"/>
    <cellStyle name="Heading 2_07_Economic 54 (6 Months)" xfId="278"/>
    <cellStyle name="Heading 3" xfId="279"/>
    <cellStyle name="Heading 3 2" xfId="280"/>
    <cellStyle name="Heading 3_07_Economic 54 (6 Months)" xfId="281"/>
    <cellStyle name="Heading 4" xfId="282"/>
    <cellStyle name="Heading 4 2" xfId="283"/>
    <cellStyle name="Heading 4_07_Economic 54 (6 Months)" xfId="284"/>
    <cellStyle name="Hyperlink" xfId="285"/>
    <cellStyle name="Input" xfId="286"/>
    <cellStyle name="Input 2" xfId="287"/>
    <cellStyle name="Input_07_Economic 54 (6 Months)" xfId="288"/>
    <cellStyle name="Linked Cell" xfId="289"/>
    <cellStyle name="Neutral" xfId="290"/>
    <cellStyle name="Normal 2" xfId="291"/>
    <cellStyle name="Normal 3" xfId="292"/>
    <cellStyle name="Note" xfId="293"/>
    <cellStyle name="Note 2" xfId="294"/>
    <cellStyle name="Note 2 2" xfId="295"/>
    <cellStyle name="Note 2 3" xfId="296"/>
    <cellStyle name="Note 3" xfId="297"/>
    <cellStyle name="Output" xfId="298"/>
    <cellStyle name="Output 2" xfId="299"/>
    <cellStyle name="Output_07_Economic 54 (6 Months)" xfId="300"/>
    <cellStyle name="Percent" xfId="301"/>
    <cellStyle name="Title" xfId="302"/>
    <cellStyle name="Title 2" xfId="303"/>
    <cellStyle name="Title_07_Economic 54 (6 Months)" xfId="304"/>
    <cellStyle name="Total" xfId="305"/>
    <cellStyle name="Total 2" xfId="306"/>
    <cellStyle name="Total_07_Economic 54 (6 Months)" xfId="307"/>
    <cellStyle name="Warning Text" xfId="308"/>
    <cellStyle name="การคำนวณ" xfId="309"/>
    <cellStyle name="การคำนวณ 2" xfId="310"/>
    <cellStyle name="การคำนวณ 2 2" xfId="311"/>
    <cellStyle name="การคำนวณ 2 3" xfId="312"/>
    <cellStyle name="การคำนวณ 2 4" xfId="313"/>
    <cellStyle name="การคำนวณ 2_03_environment" xfId="314"/>
    <cellStyle name="การคำนวณ 3" xfId="315"/>
    <cellStyle name="การคำนวณ 3 2" xfId="316"/>
    <cellStyle name="การคำนวณ 4" xfId="317"/>
    <cellStyle name="การคำนวณ 4 2" xfId="318"/>
    <cellStyle name="ข้อความเตือน" xfId="319"/>
    <cellStyle name="ข้อความเตือน 2" xfId="320"/>
    <cellStyle name="ข้อความเตือน 2 2" xfId="321"/>
    <cellStyle name="ข้อความเตือน 2 3" xfId="322"/>
    <cellStyle name="ข้อความเตือน 2 4" xfId="323"/>
    <cellStyle name="ข้อความเตือน 2_03_environment" xfId="324"/>
    <cellStyle name="ข้อความเตือน 3" xfId="325"/>
    <cellStyle name="ข้อความเตือน 3 2" xfId="326"/>
    <cellStyle name="ข้อความเตือน 4" xfId="327"/>
    <cellStyle name="ข้อความเตือน 4 2" xfId="328"/>
    <cellStyle name="ข้อความอธิบาย" xfId="329"/>
    <cellStyle name="ข้อความอธิบาย 2" xfId="330"/>
    <cellStyle name="ข้อความอธิบาย 2 2" xfId="331"/>
    <cellStyle name="ข้อความอธิบาย 2 3" xfId="332"/>
    <cellStyle name="ข้อความอธิบาย 2 4" xfId="333"/>
    <cellStyle name="ข้อความอธิบาย 2_03_environment" xfId="334"/>
    <cellStyle name="ข้อความอธิบาย 3" xfId="335"/>
    <cellStyle name="ข้อความอธิบาย 3 2" xfId="336"/>
    <cellStyle name="ข้อความอธิบาย 4" xfId="337"/>
    <cellStyle name="ข้อความอธิบาย 4 2" xfId="338"/>
    <cellStyle name="เครื่องหมายจุลภาค 10" xfId="339"/>
    <cellStyle name="เครื่องหมายจุลภาค 11" xfId="340"/>
    <cellStyle name="เครื่องหมายจุลภาค 12" xfId="341"/>
    <cellStyle name="เครื่องหมายจุลภาค 13" xfId="342"/>
    <cellStyle name="เครื่องหมายจุลภาค 2" xfId="343"/>
    <cellStyle name="เครื่องหมายจุลภาค 2 2" xfId="344"/>
    <cellStyle name="เครื่องหมายจุลภาค 2 2 2" xfId="345"/>
    <cellStyle name="เครื่องหมายจุลภาค 2 3" xfId="346"/>
    <cellStyle name="เครื่องหมายจุลภาค 2 3 2" xfId="347"/>
    <cellStyle name="เครื่องหมายจุลภาค 2 3 3" xfId="348"/>
    <cellStyle name="เครื่องหมายจุลภาค 2 4" xfId="349"/>
    <cellStyle name="เครื่องหมายจุลภาค 2 5" xfId="350"/>
    <cellStyle name="เครื่องหมายจุลภาค 2 6" xfId="351"/>
    <cellStyle name="เครื่องหมายจุลภาค 2_03_environment" xfId="352"/>
    <cellStyle name="เครื่องหมายจุลภาค 3" xfId="353"/>
    <cellStyle name="เครื่องหมายจุลภาค 3 2" xfId="354"/>
    <cellStyle name="เครื่องหมายจุลภาค 3 2 2" xfId="355"/>
    <cellStyle name="เครื่องหมายจุลภาค 3 3" xfId="356"/>
    <cellStyle name="เครื่องหมายจุลภาค 3 4" xfId="357"/>
    <cellStyle name="เครื่องหมายจุลภาค 4" xfId="358"/>
    <cellStyle name="เครื่องหมายจุลภาค 4 2" xfId="359"/>
    <cellStyle name="เครื่องหมายจุลภาค 4 2 2" xfId="360"/>
    <cellStyle name="เครื่องหมายจุลภาค 4 2 3" xfId="361"/>
    <cellStyle name="เครื่องหมายจุลภาค 4 3" xfId="362"/>
    <cellStyle name="เครื่องหมายจุลภาค 5" xfId="363"/>
    <cellStyle name="เครื่องหมายจุลภาค 5 2" xfId="364"/>
    <cellStyle name="เครื่องหมายจุลภาค 5 2 2" xfId="365"/>
    <cellStyle name="เครื่องหมายจุลภาค 5 2 2 2" xfId="366"/>
    <cellStyle name="เครื่องหมายจุลภาค 5 2 2 3" xfId="367"/>
    <cellStyle name="เครื่องหมายจุลภาค 5 2 3" xfId="368"/>
    <cellStyle name="เครื่องหมายจุลภาค 5 2 4" xfId="369"/>
    <cellStyle name="เครื่องหมายจุลภาค 5 2 5" xfId="370"/>
    <cellStyle name="เครื่องหมายจุลภาค 5 3" xfId="371"/>
    <cellStyle name="เครื่องหมายจุลภาค 5 3 2" xfId="372"/>
    <cellStyle name="เครื่องหมายจุลภาค 5 3 3" xfId="373"/>
    <cellStyle name="เครื่องหมายจุลภาค 5 4" xfId="374"/>
    <cellStyle name="เครื่องหมายจุลภาค 5 5" xfId="375"/>
    <cellStyle name="เครื่องหมายจุลภาค 6" xfId="376"/>
    <cellStyle name="เครื่องหมายจุลภาค 6 2" xfId="377"/>
    <cellStyle name="เครื่องหมายจุลภาค 6 3" xfId="378"/>
    <cellStyle name="เครื่องหมายจุลภาค 6 4" xfId="379"/>
    <cellStyle name="เครื่องหมายจุลภาค 7" xfId="380"/>
    <cellStyle name="เครื่องหมายจุลภาค 7 2" xfId="381"/>
    <cellStyle name="เครื่องหมายจุลภาค 7 2 2" xfId="382"/>
    <cellStyle name="เครื่องหมายจุลภาค 7 2 3" xfId="383"/>
    <cellStyle name="เครื่องหมายจุลภาค 7 3" xfId="384"/>
    <cellStyle name="เครื่องหมายจุลภาค 7 4" xfId="385"/>
    <cellStyle name="เครื่องหมายจุลภาค 7 5" xfId="386"/>
    <cellStyle name="เครื่องหมายจุลภาค 8" xfId="387"/>
    <cellStyle name="เครื่องหมายจุลภาค 8 2" xfId="388"/>
    <cellStyle name="เครื่องหมายจุลภาค 8 3" xfId="389"/>
    <cellStyle name="เครื่องหมายจุลภาค 8 4" xfId="390"/>
    <cellStyle name="เครื่องหมายจุลภาค 8 5" xfId="391"/>
    <cellStyle name="เครื่องหมายจุลภาค 9" xfId="392"/>
    <cellStyle name="เครื่องหมายสกุลเงิน 2" xfId="393"/>
    <cellStyle name="เครื่องหมายสกุลเงิน 2 2" xfId="394"/>
    <cellStyle name="เครื่องหมายสกุลเงิน 2 2 2" xfId="395"/>
    <cellStyle name="เครื่องหมายสกุลเงิน 2 3" xfId="396"/>
    <cellStyle name="เครื่องหมายสกุลเงิน 3" xfId="397"/>
    <cellStyle name="ชื่อเรื่อง" xfId="398"/>
    <cellStyle name="ชื่อเรื่อง 2" xfId="399"/>
    <cellStyle name="ชื่อเรื่อง 2 2" xfId="400"/>
    <cellStyle name="ชื่อเรื่อง 2 3" xfId="401"/>
    <cellStyle name="ชื่อเรื่อง 3" xfId="402"/>
    <cellStyle name="เชื่อมโยงหลายมิติ" xfId="403"/>
    <cellStyle name="เชื่อมโยงหลายมิติ 2" xfId="404"/>
    <cellStyle name="เชื่อมโยงหลายมิติ_01_ด้านการบริหารจัดการ" xfId="405"/>
    <cellStyle name="เซลล์ตรวจสอบ" xfId="406"/>
    <cellStyle name="เซลล์ตรวจสอบ 2" xfId="407"/>
    <cellStyle name="เซลล์ตรวจสอบ 2 2" xfId="408"/>
    <cellStyle name="เซลล์ตรวจสอบ 2 3" xfId="409"/>
    <cellStyle name="เซลล์ตรวจสอบ 2 4" xfId="410"/>
    <cellStyle name="เซลล์ตรวจสอบ 2_03_environment" xfId="411"/>
    <cellStyle name="เซลล์ตรวจสอบ 3" xfId="412"/>
    <cellStyle name="เซลล์ตรวจสอบ 3 2" xfId="413"/>
    <cellStyle name="เซลล์ตรวจสอบ 4" xfId="414"/>
    <cellStyle name="เซลล์ตรวจสอบ 4 2" xfId="415"/>
    <cellStyle name="เซลล์ที่มีการเชื่อมโยง" xfId="416"/>
    <cellStyle name="เซลล์ที่มีการเชื่อมโยง 2" xfId="417"/>
    <cellStyle name="เซลล์ที่มีการเชื่อมโยง 2 2" xfId="418"/>
    <cellStyle name="เซลล์ที่มีการเชื่อมโยง 2 3" xfId="419"/>
    <cellStyle name="เซลล์ที่มีการเชื่อมโยง 2 4" xfId="420"/>
    <cellStyle name="เซลล์ที่มีการเชื่อมโยง 2_03_environment" xfId="421"/>
    <cellStyle name="เซลล์ที่มีการเชื่อมโยง 3" xfId="422"/>
    <cellStyle name="เซลล์ที่มีการเชื่อมโยง 3 2" xfId="423"/>
    <cellStyle name="เซลล์ที่มีการเชื่อมโยง 4" xfId="424"/>
    <cellStyle name="เซลล์ที่มีการเชื่อมโยง 4 2" xfId="425"/>
    <cellStyle name="ดี" xfId="426"/>
    <cellStyle name="ดี 2" xfId="427"/>
    <cellStyle name="ดี 2 2" xfId="428"/>
    <cellStyle name="ดี 2 3" xfId="429"/>
    <cellStyle name="ดี 2 4" xfId="430"/>
    <cellStyle name="ดี 2_03_environment" xfId="431"/>
    <cellStyle name="ดี 3" xfId="432"/>
    <cellStyle name="ดี 3 2" xfId="433"/>
    <cellStyle name="ดี 4" xfId="434"/>
    <cellStyle name="ดี 4 2" xfId="435"/>
    <cellStyle name="ตามการเชื่อมโยงหลายมิติ" xfId="436"/>
    <cellStyle name="ตามการเชื่อมโยงหลายมิติ 2" xfId="437"/>
    <cellStyle name="ตามการเชื่อมโยงหลายมิติ_01_ด้านการบริหารจัดการ" xfId="438"/>
    <cellStyle name="ปกติ 10" xfId="439"/>
    <cellStyle name="ปกติ 11" xfId="440"/>
    <cellStyle name="ปกติ 12" xfId="441"/>
    <cellStyle name="ปกติ 13" xfId="442"/>
    <cellStyle name="ปกติ 14" xfId="443"/>
    <cellStyle name="ปกติ 15" xfId="444"/>
    <cellStyle name="ปกติ 16" xfId="445"/>
    <cellStyle name="ปกติ 17" xfId="446"/>
    <cellStyle name="ปกติ 2" xfId="447"/>
    <cellStyle name="ปกติ 2 2" xfId="448"/>
    <cellStyle name="ปกติ 2 3" xfId="449"/>
    <cellStyle name="ปกติ 3" xfId="450"/>
    <cellStyle name="ปกติ 3 2" xfId="451"/>
    <cellStyle name="ปกติ 3 2 2" xfId="452"/>
    <cellStyle name="ปกติ 3 2 3" xfId="453"/>
    <cellStyle name="ปกติ 3 3" xfId="454"/>
    <cellStyle name="ปกติ 3 3 2" xfId="455"/>
    <cellStyle name="ปกติ 3_01_ด้านการบริหารจัดการ" xfId="456"/>
    <cellStyle name="ปกติ 4" xfId="457"/>
    <cellStyle name="ปกติ 4 2" xfId="458"/>
    <cellStyle name="ปกติ 4 2 2" xfId="459"/>
    <cellStyle name="ปกติ 4 2 3" xfId="460"/>
    <cellStyle name="ปกติ 4 3" xfId="461"/>
    <cellStyle name="ปกติ 4 4" xfId="462"/>
    <cellStyle name="ปกติ 4 5" xfId="463"/>
    <cellStyle name="ปกติ 5" xfId="464"/>
    <cellStyle name="ปกติ 5 2" xfId="465"/>
    <cellStyle name="ปกติ 5 3" xfId="466"/>
    <cellStyle name="ปกติ 6" xfId="467"/>
    <cellStyle name="ปกติ 7" xfId="468"/>
    <cellStyle name="ปกติ 7 2" xfId="469"/>
    <cellStyle name="ปกติ 7 3" xfId="470"/>
    <cellStyle name="ปกติ 7 4" xfId="471"/>
    <cellStyle name="ปกติ 8" xfId="472"/>
    <cellStyle name="ปกติ 9" xfId="473"/>
    <cellStyle name="ปกติ_01_admin 2" xfId="474"/>
    <cellStyle name="ปกติ_01_admin_01_ด้านการบริหารจัดการ 2" xfId="475"/>
    <cellStyle name="ปกติ_01_admin_1_Admin-52(6เดือน)" xfId="476"/>
    <cellStyle name="ปกติ_01_admin1" xfId="477"/>
    <cellStyle name="ปกติ_01_ด้านการบริหารจัดการ" xfId="478"/>
    <cellStyle name="ปกติ_01_ด้านการบริหารจัดการ 2" xfId="479"/>
    <cellStyle name="ปกติ_01_ด้านการบริหารจัดการ_01_ด้านการบริหารจัดการ" xfId="480"/>
    <cellStyle name="ปกติ_01_ด้านการบริหารจัดการ_1" xfId="481"/>
    <cellStyle name="ปกติ_1 Admin 2" xfId="482"/>
    <cellStyle name="ปกติ_1 Admin_01_ด้านการบริหารจัดการ" xfId="483"/>
    <cellStyle name="ปกติ_3 คุณภาพชีวิต" xfId="484"/>
    <cellStyle name="ปกติ_Book1" xfId="485"/>
    <cellStyle name="ปกติ_POPULA~1 2_01_Admin 53 (6 Months)" xfId="486"/>
    <cellStyle name="ปกติ_POPULA~1_01_Admin 53 (6 Months)" xfId="487"/>
    <cellStyle name="ปกติ_งาน 2" xfId="488"/>
    <cellStyle name="ปกติ_งาน 3" xfId="489"/>
    <cellStyle name="ปกติ_ต้นฉบับประชากร47 2" xfId="490"/>
    <cellStyle name="ปกติ_ต้นฉบับประชากร47_01_ด้านการบริหารจัดการ" xfId="491"/>
    <cellStyle name="ปกติ_ผู้มีงานทำ1" xfId="492"/>
    <cellStyle name="ปกติ_แรงงาน (พี่หนา) 2" xfId="493"/>
    <cellStyle name="ปกติ_สถิติ48" xfId="494"/>
    <cellStyle name="ปกติ_สถิติการจดทะเบียน ปี 2549 บุ๋ม" xfId="495"/>
    <cellStyle name="ปกติ_สถิติการจดทะเบียน ปี 2550" xfId="496"/>
    <cellStyle name="ปกติ_อายุตามเขต" xfId="497"/>
    <cellStyle name="ป้อนค่า" xfId="498"/>
    <cellStyle name="ป้อนค่า 2" xfId="499"/>
    <cellStyle name="ป้อนค่า 2 2" xfId="500"/>
    <cellStyle name="ป้อนค่า 2 3" xfId="501"/>
    <cellStyle name="ป้อนค่า 2 4" xfId="502"/>
    <cellStyle name="ป้อนค่า 2_03_environment" xfId="503"/>
    <cellStyle name="ป้อนค่า 3" xfId="504"/>
    <cellStyle name="ป้อนค่า 3 2" xfId="505"/>
    <cellStyle name="ป้อนค่า 4" xfId="506"/>
    <cellStyle name="ป้อนค่า 4 2" xfId="507"/>
    <cellStyle name="ปานกลาง" xfId="508"/>
    <cellStyle name="ปานกลาง 2" xfId="509"/>
    <cellStyle name="ปานกลาง 2 2" xfId="510"/>
    <cellStyle name="ปานกลาง 2 3" xfId="511"/>
    <cellStyle name="ปานกลาง 2 4" xfId="512"/>
    <cellStyle name="ปานกลาง 2_03_environment" xfId="513"/>
    <cellStyle name="ปานกลาง 3" xfId="514"/>
    <cellStyle name="ปานกลาง 3 2" xfId="515"/>
    <cellStyle name="ปานกลาง 4" xfId="516"/>
    <cellStyle name="ปานกลาง 4 2" xfId="517"/>
    <cellStyle name="เปอร์เซ็นต์ 2" xfId="518"/>
    <cellStyle name="เปอร์เซ็นต์ 3" xfId="519"/>
    <cellStyle name="ผลรวม" xfId="520"/>
    <cellStyle name="ผลรวม 2" xfId="521"/>
    <cellStyle name="ผลรวม 2 2" xfId="522"/>
    <cellStyle name="ผลรวม 2 3" xfId="523"/>
    <cellStyle name="ผลรวม 2 4" xfId="524"/>
    <cellStyle name="ผลรวม 2_03_environment" xfId="525"/>
    <cellStyle name="ผลรวม 3" xfId="526"/>
    <cellStyle name="ผลรวม 3 2" xfId="527"/>
    <cellStyle name="ผลรวม 4" xfId="528"/>
    <cellStyle name="ผลรวม 4 2" xfId="529"/>
    <cellStyle name="แย่" xfId="530"/>
    <cellStyle name="แย่ 2" xfId="531"/>
    <cellStyle name="แย่ 2 2" xfId="532"/>
    <cellStyle name="แย่ 2 3" xfId="533"/>
    <cellStyle name="แย่ 2 4" xfId="534"/>
    <cellStyle name="แย่ 2_03_environment" xfId="535"/>
    <cellStyle name="แย่ 3" xfId="536"/>
    <cellStyle name="แย่ 3 2" xfId="537"/>
    <cellStyle name="แย่ 4" xfId="538"/>
    <cellStyle name="แย่ 4 2" xfId="539"/>
    <cellStyle name="ส่วนที่ถูกเน้น1" xfId="540"/>
    <cellStyle name="ส่วนที่ถูกเน้น1 2" xfId="541"/>
    <cellStyle name="ส่วนที่ถูกเน้น1 2 2" xfId="542"/>
    <cellStyle name="ส่วนที่ถูกเน้น1 2 3" xfId="543"/>
    <cellStyle name="ส่วนที่ถูกเน้น1 2 4" xfId="544"/>
    <cellStyle name="ส่วนที่ถูกเน้น1 2_03_environment" xfId="545"/>
    <cellStyle name="ส่วนที่ถูกเน้น1 3" xfId="546"/>
    <cellStyle name="ส่วนที่ถูกเน้น1 3 2" xfId="547"/>
    <cellStyle name="ส่วนที่ถูกเน้น1 4" xfId="548"/>
    <cellStyle name="ส่วนที่ถูกเน้น1 4 2" xfId="549"/>
    <cellStyle name="ส่วนที่ถูกเน้น2" xfId="550"/>
    <cellStyle name="ส่วนที่ถูกเน้น2 2" xfId="551"/>
    <cellStyle name="ส่วนที่ถูกเน้น2 2 2" xfId="552"/>
    <cellStyle name="ส่วนที่ถูกเน้น2 2 3" xfId="553"/>
    <cellStyle name="ส่วนที่ถูกเน้น2 2 4" xfId="554"/>
    <cellStyle name="ส่วนที่ถูกเน้น2 2_03_environment" xfId="555"/>
    <cellStyle name="ส่วนที่ถูกเน้น2 3" xfId="556"/>
    <cellStyle name="ส่วนที่ถูกเน้น2 3 2" xfId="557"/>
    <cellStyle name="ส่วนที่ถูกเน้น2 4" xfId="558"/>
    <cellStyle name="ส่วนที่ถูกเน้น2 4 2" xfId="559"/>
    <cellStyle name="ส่วนที่ถูกเน้น3" xfId="560"/>
    <cellStyle name="ส่วนที่ถูกเน้น3 2" xfId="561"/>
    <cellStyle name="ส่วนที่ถูกเน้น3 2 2" xfId="562"/>
    <cellStyle name="ส่วนที่ถูกเน้น3 2 3" xfId="563"/>
    <cellStyle name="ส่วนที่ถูกเน้น3 2 4" xfId="564"/>
    <cellStyle name="ส่วนที่ถูกเน้น3 2_03_environment" xfId="565"/>
    <cellStyle name="ส่วนที่ถูกเน้น3 3" xfId="566"/>
    <cellStyle name="ส่วนที่ถูกเน้น3 3 2" xfId="567"/>
    <cellStyle name="ส่วนที่ถูกเน้น3 4" xfId="568"/>
    <cellStyle name="ส่วนที่ถูกเน้น3 4 2" xfId="569"/>
    <cellStyle name="ส่วนที่ถูกเน้น4" xfId="570"/>
    <cellStyle name="ส่วนที่ถูกเน้น4 2" xfId="571"/>
    <cellStyle name="ส่วนที่ถูกเน้น4 2 2" xfId="572"/>
    <cellStyle name="ส่วนที่ถูกเน้น4 2 3" xfId="573"/>
    <cellStyle name="ส่วนที่ถูกเน้น4 2 4" xfId="574"/>
    <cellStyle name="ส่วนที่ถูกเน้น4 2_03_environment" xfId="575"/>
    <cellStyle name="ส่วนที่ถูกเน้น4 3" xfId="576"/>
    <cellStyle name="ส่วนที่ถูกเน้น4 3 2" xfId="577"/>
    <cellStyle name="ส่วนที่ถูกเน้น4 4" xfId="578"/>
    <cellStyle name="ส่วนที่ถูกเน้น4 4 2" xfId="579"/>
    <cellStyle name="ส่วนที่ถูกเน้น5" xfId="580"/>
    <cellStyle name="ส่วนที่ถูกเน้น5 2" xfId="581"/>
    <cellStyle name="ส่วนที่ถูกเน้น5 2 2" xfId="582"/>
    <cellStyle name="ส่วนที่ถูกเน้น5 2 3" xfId="583"/>
    <cellStyle name="ส่วนที่ถูกเน้น5 2 4" xfId="584"/>
    <cellStyle name="ส่วนที่ถูกเน้น5 2_03_environment" xfId="585"/>
    <cellStyle name="ส่วนที่ถูกเน้น5 3" xfId="586"/>
    <cellStyle name="ส่วนที่ถูกเน้น5 3 2" xfId="587"/>
    <cellStyle name="ส่วนที่ถูกเน้น5 4" xfId="588"/>
    <cellStyle name="ส่วนที่ถูกเน้น5 4 2" xfId="589"/>
    <cellStyle name="ส่วนที่ถูกเน้น6" xfId="590"/>
    <cellStyle name="ส่วนที่ถูกเน้น6 2" xfId="591"/>
    <cellStyle name="ส่วนที่ถูกเน้น6 2 2" xfId="592"/>
    <cellStyle name="ส่วนที่ถูกเน้น6 2 3" xfId="593"/>
    <cellStyle name="ส่วนที่ถูกเน้น6 2 4" xfId="594"/>
    <cellStyle name="ส่วนที่ถูกเน้น6 2_03_environment" xfId="595"/>
    <cellStyle name="ส่วนที่ถูกเน้น6 3" xfId="596"/>
    <cellStyle name="ส่วนที่ถูกเน้น6 3 2" xfId="597"/>
    <cellStyle name="ส่วนที่ถูกเน้น6 4" xfId="598"/>
    <cellStyle name="ส่วนที่ถูกเน้น6 4 2" xfId="599"/>
    <cellStyle name="แสดงผล" xfId="600"/>
    <cellStyle name="แสดงผล 2" xfId="601"/>
    <cellStyle name="แสดงผล 2 2" xfId="602"/>
    <cellStyle name="แสดงผล 2 3" xfId="603"/>
    <cellStyle name="แสดงผล 2 4" xfId="604"/>
    <cellStyle name="แสดงผล 2_03_environment" xfId="605"/>
    <cellStyle name="แสดงผล 3" xfId="606"/>
    <cellStyle name="แสดงผล 3 2" xfId="607"/>
    <cellStyle name="แสดงผล 4" xfId="608"/>
    <cellStyle name="แสดงผล 4 2" xfId="609"/>
    <cellStyle name="หมายเหตุ" xfId="610"/>
    <cellStyle name="หมายเหตุ 2" xfId="611"/>
    <cellStyle name="หมายเหตุ 2 2" xfId="612"/>
    <cellStyle name="หมายเหตุ 2 2 2" xfId="613"/>
    <cellStyle name="หมายเหตุ 2 3" xfId="614"/>
    <cellStyle name="หมายเหตุ 2 4" xfId="615"/>
    <cellStyle name="หมายเหตุ 3" xfId="616"/>
    <cellStyle name="หมายเหตุ 3 2" xfId="617"/>
    <cellStyle name="หมายเหตุ 3 2 2" xfId="618"/>
    <cellStyle name="หมายเหตุ 4" xfId="619"/>
    <cellStyle name="หมายเหตุ 4 2" xfId="620"/>
    <cellStyle name="หมายเหตุ 4 2 2" xfId="621"/>
    <cellStyle name="หัวเรื่อง 1" xfId="622"/>
    <cellStyle name="หัวเรื่อง 1 2" xfId="623"/>
    <cellStyle name="หัวเรื่อง 1 2 2" xfId="624"/>
    <cellStyle name="หัวเรื่อง 1 2 3" xfId="625"/>
    <cellStyle name="หัวเรื่อง 1 3" xfId="626"/>
    <cellStyle name="หัวเรื่อง 2" xfId="627"/>
    <cellStyle name="หัวเรื่อง 2 2" xfId="628"/>
    <cellStyle name="หัวเรื่อง 2 2 2" xfId="629"/>
    <cellStyle name="หัวเรื่อง 2 2 3" xfId="630"/>
    <cellStyle name="หัวเรื่อง 2 2 4" xfId="631"/>
    <cellStyle name="หัวเรื่อง 2 2_03_environment" xfId="632"/>
    <cellStyle name="หัวเรื่อง 2 3" xfId="633"/>
    <cellStyle name="หัวเรื่อง 2 3 2" xfId="634"/>
    <cellStyle name="หัวเรื่อง 2 4" xfId="635"/>
    <cellStyle name="หัวเรื่อง 2 4 2" xfId="636"/>
    <cellStyle name="หัวเรื่อง 3" xfId="637"/>
    <cellStyle name="หัวเรื่อง 3 2" xfId="638"/>
    <cellStyle name="หัวเรื่อง 3 2 2" xfId="639"/>
    <cellStyle name="หัวเรื่อง 3 2 3" xfId="640"/>
    <cellStyle name="หัวเรื่อง 3 3" xfId="641"/>
    <cellStyle name="หัวเรื่อง 4" xfId="642"/>
    <cellStyle name="หัวเรื่อง 4 2" xfId="643"/>
    <cellStyle name="หัวเรื่อง 4 2 2" xfId="644"/>
    <cellStyle name="หัวเรื่อง 4 2 3" xfId="645"/>
    <cellStyle name="หัวเรื่อง 4 3" xfId="6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13</xdr:row>
      <xdr:rowOff>180975</xdr:rowOff>
    </xdr:from>
    <xdr:to>
      <xdr:col>1</xdr:col>
      <xdr:colOff>1076325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76475" y="3305175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933450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23431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2</xdr:col>
      <xdr:colOff>180975</xdr:colOff>
      <xdr:row>15</xdr:row>
      <xdr:rowOff>0</xdr:rowOff>
    </xdr:from>
    <xdr:to>
      <xdr:col>3</xdr:col>
      <xdr:colOff>590550</xdr:colOff>
      <xdr:row>15</xdr:row>
      <xdr:rowOff>0</xdr:rowOff>
    </xdr:to>
    <xdr:sp>
      <xdr:nvSpPr>
        <xdr:cNvPr id="2" name="AutoShape 1"/>
        <xdr:cNvSpPr>
          <a:spLocks/>
        </xdr:cNvSpPr>
      </xdr:nvSpPr>
      <xdr:spPr>
        <a:xfrm>
          <a:off x="2686050" y="3914775"/>
          <a:ext cx="1504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13</xdr:row>
      <xdr:rowOff>0</xdr:rowOff>
    </xdr:from>
    <xdr:to>
      <xdr:col>0</xdr:col>
      <xdr:colOff>1257300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57300" y="33242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0</xdr:col>
      <xdr:colOff>1257300</xdr:colOff>
      <xdr:row>13</xdr:row>
      <xdr:rowOff>0</xdr:rowOff>
    </xdr:from>
    <xdr:to>
      <xdr:col>0</xdr:col>
      <xdr:colOff>1257300</xdr:colOff>
      <xdr:row>13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257300" y="33242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2</xdr:col>
      <xdr:colOff>104775</xdr:colOff>
      <xdr:row>13</xdr:row>
      <xdr:rowOff>0</xdr:rowOff>
    </xdr:from>
    <xdr:to>
      <xdr:col>3</xdr:col>
      <xdr:colOff>476250</xdr:colOff>
      <xdr:row>13</xdr:row>
      <xdr:rowOff>0</xdr:rowOff>
    </xdr:to>
    <xdr:sp>
      <xdr:nvSpPr>
        <xdr:cNvPr id="3" name="AutoShape 1"/>
        <xdr:cNvSpPr>
          <a:spLocks/>
        </xdr:cNvSpPr>
      </xdr:nvSpPr>
      <xdr:spPr>
        <a:xfrm>
          <a:off x="1914525" y="3324225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2305050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05050" y="3133725"/>
          <a:ext cx="1190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1895475</xdr:colOff>
      <xdr:row>12</xdr:row>
      <xdr:rowOff>0</xdr:rowOff>
    </xdr:from>
    <xdr:to>
      <xdr:col>2</xdr:col>
      <xdr:colOff>400050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95475" y="32004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14</xdr:row>
      <xdr:rowOff>0</xdr:rowOff>
    </xdr:from>
    <xdr:to>
      <xdr:col>3</xdr:col>
      <xdr:colOff>276225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1933575" y="39814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" name="Line 3"/>
        <xdr:cNvSpPr>
          <a:spLocks/>
        </xdr:cNvSpPr>
      </xdr:nvSpPr>
      <xdr:spPr>
        <a:xfrm>
          <a:off x="1219200" y="449580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3"/>
        <xdr:cNvSpPr>
          <a:spLocks/>
        </xdr:cNvSpPr>
      </xdr:nvSpPr>
      <xdr:spPr>
        <a:xfrm>
          <a:off x="19050" y="352425"/>
          <a:ext cx="914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0</xdr:rowOff>
    </xdr:from>
    <xdr:to>
      <xdr:col>3</xdr:col>
      <xdr:colOff>552450</xdr:colOff>
      <xdr:row>15</xdr:row>
      <xdr:rowOff>0</xdr:rowOff>
    </xdr:to>
    <xdr:sp>
      <xdr:nvSpPr>
        <xdr:cNvPr id="2" name="Line 5"/>
        <xdr:cNvSpPr>
          <a:spLocks/>
        </xdr:cNvSpPr>
      </xdr:nvSpPr>
      <xdr:spPr>
        <a:xfrm>
          <a:off x="1781175" y="42576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36</xdr:row>
      <xdr:rowOff>0</xdr:rowOff>
    </xdr:from>
    <xdr:to>
      <xdr:col>0</xdr:col>
      <xdr:colOff>647700</xdr:colOff>
      <xdr:row>36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5725" y="755332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0</xdr:col>
      <xdr:colOff>95250</xdr:colOff>
      <xdr:row>36</xdr:row>
      <xdr:rowOff>0</xdr:rowOff>
    </xdr:from>
    <xdr:to>
      <xdr:col>0</xdr:col>
      <xdr:colOff>657225</xdr:colOff>
      <xdr:row>36</xdr:row>
      <xdr:rowOff>0</xdr:rowOff>
    </xdr:to>
    <xdr:sp>
      <xdr:nvSpPr>
        <xdr:cNvPr id="2" name="Rectangle 3"/>
        <xdr:cNvSpPr>
          <a:spLocks/>
        </xdr:cNvSpPr>
      </xdr:nvSpPr>
      <xdr:spPr>
        <a:xfrm>
          <a:off x="95250" y="755332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.psf\.Mac\Users\Apple\Desktop\stat2550\stat_description\1_Admin-50_p67-7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ด้าน"/>
      <sheetName val="กราฟกรอบอัตรากำลังข้าราชการ"/>
      <sheetName val="ขรก.ลูกจ้าง ตามพ.ศ."/>
      <sheetName val=" ขรก.ลูกจ้าง"/>
      <sheetName val=" ขรก.ครู ลูกจ้า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9"/>
  <sheetViews>
    <sheetView zoomScale="130" zoomScaleNormal="130" zoomScalePageLayoutView="0" workbookViewId="0" topLeftCell="A19">
      <selection activeCell="L7" sqref="L7"/>
    </sheetView>
  </sheetViews>
  <sheetFormatPr defaultColWidth="9.140625" defaultRowHeight="23.25"/>
  <cols>
    <col min="1" max="1" width="16.28125" style="124" customWidth="1"/>
    <col min="2" max="7" width="9.140625" style="124" customWidth="1"/>
    <col min="8" max="16384" width="9.140625" style="124" customWidth="1"/>
  </cols>
  <sheetData>
    <row r="1" s="111" customFormat="1" ht="18.75">
      <c r="A1" s="111" t="s">
        <v>196</v>
      </c>
    </row>
    <row r="2" spans="1:8" s="86" customFormat="1" ht="17.25" customHeight="1">
      <c r="A2" s="112" t="s">
        <v>10</v>
      </c>
      <c r="B2" s="112">
        <v>2548</v>
      </c>
      <c r="C2" s="112">
        <v>2549</v>
      </c>
      <c r="D2" s="112">
        <v>2550</v>
      </c>
      <c r="E2" s="112">
        <v>2551</v>
      </c>
      <c r="F2" s="113">
        <v>2552</v>
      </c>
      <c r="G2" s="113">
        <v>2553</v>
      </c>
      <c r="H2" s="113">
        <v>2554</v>
      </c>
    </row>
    <row r="3" spans="1:8" s="114" customFormat="1" ht="15.75">
      <c r="A3" s="114" t="s">
        <v>9</v>
      </c>
      <c r="B3" s="115">
        <v>5658953</v>
      </c>
      <c r="C3" s="115">
        <v>5695956</v>
      </c>
      <c r="D3" s="115">
        <v>5716248</v>
      </c>
      <c r="E3" s="115">
        <v>5710883</v>
      </c>
      <c r="F3" s="115">
        <v>5702595</v>
      </c>
      <c r="G3" s="115">
        <v>5701394</v>
      </c>
      <c r="H3" s="186">
        <v>5674843</v>
      </c>
    </row>
    <row r="4" spans="1:8" s="114" customFormat="1" ht="15.75">
      <c r="A4" s="114" t="s">
        <v>177</v>
      </c>
      <c r="B4" s="115">
        <v>2546763</v>
      </c>
      <c r="C4" s="115">
        <v>2555587</v>
      </c>
      <c r="D4" s="115">
        <v>2552894</v>
      </c>
      <c r="E4" s="115">
        <v>2565117</v>
      </c>
      <c r="F4" s="115">
        <v>2571292</v>
      </c>
      <c r="G4" s="115">
        <v>2582089</v>
      </c>
      <c r="H4" s="186">
        <v>2585325</v>
      </c>
    </row>
    <row r="5" spans="1:8" s="114" customFormat="1" ht="15.75">
      <c r="A5" s="114" t="s">
        <v>178</v>
      </c>
      <c r="B5" s="115">
        <v>1774808</v>
      </c>
      <c r="C5" s="115">
        <v>1783035</v>
      </c>
      <c r="D5" s="115">
        <v>1785709</v>
      </c>
      <c r="E5" s="115">
        <v>1795453</v>
      </c>
      <c r="F5" s="115">
        <v>1803754</v>
      </c>
      <c r="G5" s="115">
        <v>1813088</v>
      </c>
      <c r="H5" s="186">
        <v>1816057</v>
      </c>
    </row>
    <row r="6" spans="1:8" s="114" customFormat="1" ht="15.75">
      <c r="A6" s="114" t="s">
        <v>179</v>
      </c>
      <c r="B6" s="115">
        <v>1747542</v>
      </c>
      <c r="C6" s="115">
        <v>1750500</v>
      </c>
      <c r="D6" s="115">
        <v>1752414</v>
      </c>
      <c r="E6" s="115">
        <v>1756101</v>
      </c>
      <c r="F6" s="115">
        <v>1762242</v>
      </c>
      <c r="G6" s="115">
        <v>1767601</v>
      </c>
      <c r="H6" s="186">
        <v>1766066</v>
      </c>
    </row>
    <row r="7" spans="1:8" s="114" customFormat="1" ht="15.75">
      <c r="A7" s="114" t="s">
        <v>180</v>
      </c>
      <c r="B7" s="115">
        <v>1650009</v>
      </c>
      <c r="C7" s="115">
        <v>1658298</v>
      </c>
      <c r="D7" s="115">
        <v>1664399</v>
      </c>
      <c r="E7" s="115">
        <v>1670317</v>
      </c>
      <c r="F7" s="115">
        <v>1632548</v>
      </c>
      <c r="G7" s="115">
        <v>1640479</v>
      </c>
      <c r="H7" s="186">
        <v>1646144</v>
      </c>
    </row>
    <row r="8" spans="1:8" s="114" customFormat="1" ht="15.75">
      <c r="A8" s="114" t="s">
        <v>181</v>
      </c>
      <c r="B8" s="115">
        <v>1531430</v>
      </c>
      <c r="C8" s="115">
        <v>1536722</v>
      </c>
      <c r="D8" s="115">
        <v>1536070</v>
      </c>
      <c r="E8" s="115">
        <v>1541650</v>
      </c>
      <c r="F8" s="115">
        <v>1546784</v>
      </c>
      <c r="G8" s="115">
        <v>1553765</v>
      </c>
      <c r="H8" s="186">
        <v>1559085</v>
      </c>
    </row>
    <row r="9" spans="1:8" s="114" customFormat="1" ht="15.75">
      <c r="A9" s="114" t="s">
        <v>182</v>
      </c>
      <c r="B9" s="115">
        <v>1523802</v>
      </c>
      <c r="C9" s="115">
        <v>1527562</v>
      </c>
      <c r="D9" s="115">
        <v>1530686</v>
      </c>
      <c r="E9" s="115">
        <v>1535629</v>
      </c>
      <c r="F9" s="115">
        <v>1538940</v>
      </c>
      <c r="G9" s="115">
        <v>1544786</v>
      </c>
      <c r="H9" s="186">
        <v>1548107</v>
      </c>
    </row>
    <row r="10" spans="1:8" s="114" customFormat="1" ht="15.75">
      <c r="A10" s="114" t="s">
        <v>183</v>
      </c>
      <c r="B10" s="115">
        <v>1504420</v>
      </c>
      <c r="C10" s="115">
        <v>1510460</v>
      </c>
      <c r="D10" s="115">
        <v>1506997</v>
      </c>
      <c r="E10" s="115">
        <v>1513163</v>
      </c>
      <c r="F10" s="115">
        <v>1516499</v>
      </c>
      <c r="G10" s="115">
        <v>1522561</v>
      </c>
      <c r="H10" s="186">
        <v>1526071</v>
      </c>
    </row>
    <row r="11" spans="1:8" s="114" customFormat="1" ht="15.75">
      <c r="A11" s="114" t="s">
        <v>184</v>
      </c>
      <c r="B11" s="115">
        <v>1443975</v>
      </c>
      <c r="C11" s="115">
        <v>1446484</v>
      </c>
      <c r="D11" s="115">
        <v>1443011</v>
      </c>
      <c r="E11" s="115">
        <v>1441412</v>
      </c>
      <c r="F11" s="115">
        <v>1446345</v>
      </c>
      <c r="G11" s="115">
        <v>1452471</v>
      </c>
      <c r="H11" s="186">
        <v>1452203</v>
      </c>
    </row>
    <row r="12" spans="1:8" s="114" customFormat="1" ht="15.75">
      <c r="A12" s="114" t="s">
        <v>185</v>
      </c>
      <c r="B12" s="115">
        <v>1374700</v>
      </c>
      <c r="C12" s="115">
        <v>1375257</v>
      </c>
      <c r="D12" s="115">
        <v>1372672</v>
      </c>
      <c r="E12" s="115">
        <v>1375560</v>
      </c>
      <c r="F12" s="115">
        <v>1377827</v>
      </c>
      <c r="G12" s="115">
        <v>1381761</v>
      </c>
      <c r="H12" s="186">
        <v>1380399</v>
      </c>
    </row>
    <row r="13" spans="1:8" s="114" customFormat="1" ht="15.75">
      <c r="A13" s="114" t="s">
        <v>186</v>
      </c>
      <c r="B13" s="115">
        <v>1302421</v>
      </c>
      <c r="C13" s="115">
        <v>1317501</v>
      </c>
      <c r="D13" s="115">
        <v>1324915</v>
      </c>
      <c r="E13" s="115">
        <v>1335768</v>
      </c>
      <c r="F13" s="115">
        <v>1343954</v>
      </c>
      <c r="G13" s="115">
        <v>1357023</v>
      </c>
      <c r="H13" s="186">
        <v>1367010</v>
      </c>
    </row>
    <row r="14" spans="1:8" s="114" customFormat="1" ht="15.75">
      <c r="A14" s="114" t="s">
        <v>187</v>
      </c>
      <c r="B14" s="115">
        <v>1172432</v>
      </c>
      <c r="C14" s="115">
        <v>1209290</v>
      </c>
      <c r="D14" s="115">
        <v>1233446</v>
      </c>
      <c r="E14" s="115">
        <v>1264687</v>
      </c>
      <c r="F14" s="115">
        <v>1289590</v>
      </c>
      <c r="G14" s="115">
        <v>1316293</v>
      </c>
      <c r="H14" s="186">
        <v>1338656</v>
      </c>
    </row>
    <row r="15" spans="1:8" s="114" customFormat="1" ht="15.75">
      <c r="A15" s="114" t="s">
        <v>188</v>
      </c>
      <c r="B15" s="115">
        <v>1310672</v>
      </c>
      <c r="C15" s="115">
        <v>1310047</v>
      </c>
      <c r="D15" s="115">
        <v>1308589</v>
      </c>
      <c r="E15" s="115">
        <v>1307212</v>
      </c>
      <c r="F15" s="115">
        <v>1308159</v>
      </c>
      <c r="G15" s="115">
        <v>1309708</v>
      </c>
      <c r="H15" s="186">
        <v>1305058</v>
      </c>
    </row>
    <row r="16" spans="1:8" s="114" customFormat="1" ht="15.75">
      <c r="A16" s="114" t="s">
        <v>14</v>
      </c>
      <c r="B16" s="115">
        <v>1077523</v>
      </c>
      <c r="C16" s="115">
        <v>1107626</v>
      </c>
      <c r="D16" s="115">
        <v>1126940</v>
      </c>
      <c r="E16" s="115">
        <v>1147224</v>
      </c>
      <c r="F16" s="115">
        <v>1164105</v>
      </c>
      <c r="G16" s="115">
        <v>1185180</v>
      </c>
      <c r="H16" s="186">
        <v>1203223</v>
      </c>
    </row>
    <row r="17" spans="1:8" s="114" customFormat="1" ht="15.75">
      <c r="A17" s="114" t="s">
        <v>189</v>
      </c>
      <c r="B17" s="115">
        <v>1225058</v>
      </c>
      <c r="C17" s="115">
        <v>1225713</v>
      </c>
      <c r="D17" s="115">
        <v>1225013</v>
      </c>
      <c r="E17" s="115">
        <v>1227317</v>
      </c>
      <c r="F17" s="115">
        <v>1194933</v>
      </c>
      <c r="G17" s="115">
        <v>1198218</v>
      </c>
      <c r="H17" s="186">
        <v>1198656</v>
      </c>
    </row>
    <row r="18" spans="1:8" s="114" customFormat="1" ht="15.75">
      <c r="A18" s="114" t="s">
        <v>190</v>
      </c>
      <c r="B18" s="115">
        <v>1116934</v>
      </c>
      <c r="C18" s="115">
        <v>1119146</v>
      </c>
      <c r="D18" s="115">
        <v>1119597</v>
      </c>
      <c r="E18" s="115">
        <v>1122647</v>
      </c>
      <c r="F18" s="115">
        <v>1125166</v>
      </c>
      <c r="G18" s="115">
        <v>1127423</v>
      </c>
      <c r="H18" s="186">
        <v>1127423</v>
      </c>
    </row>
    <row r="19" spans="1:8" s="114" customFormat="1" ht="15.75">
      <c r="A19" s="114" t="s">
        <v>191</v>
      </c>
      <c r="B19" s="115">
        <v>1104106</v>
      </c>
      <c r="C19" s="115">
        <v>1109046</v>
      </c>
      <c r="D19" s="115">
        <v>1113064</v>
      </c>
      <c r="E19" s="115">
        <v>1116034</v>
      </c>
      <c r="F19" s="115">
        <v>1118449</v>
      </c>
      <c r="G19" s="115">
        <v>1122905</v>
      </c>
      <c r="H19" s="186">
        <v>1123351</v>
      </c>
    </row>
    <row r="20" spans="1:8" s="114" customFormat="1" ht="15.75">
      <c r="A20" s="114" t="s">
        <v>15</v>
      </c>
      <c r="B20" s="115" t="s">
        <v>90</v>
      </c>
      <c r="C20" s="115" t="s">
        <v>90</v>
      </c>
      <c r="D20" s="115">
        <v>1024191</v>
      </c>
      <c r="E20" s="115">
        <v>1052592</v>
      </c>
      <c r="F20" s="115">
        <v>1078071</v>
      </c>
      <c r="G20" s="115">
        <v>1101743</v>
      </c>
      <c r="H20" s="186">
        <v>1122627</v>
      </c>
    </row>
    <row r="21" spans="1:8" s="114" customFormat="1" ht="15.75">
      <c r="A21" s="114" t="s">
        <v>192</v>
      </c>
      <c r="B21" s="115">
        <v>1077808</v>
      </c>
      <c r="C21" s="115">
        <v>1076015</v>
      </c>
      <c r="D21" s="115">
        <v>1073683</v>
      </c>
      <c r="E21" s="115">
        <v>1074239</v>
      </c>
      <c r="F21" s="115">
        <v>1072868</v>
      </c>
      <c r="G21" s="115">
        <v>1073495</v>
      </c>
      <c r="H21" s="186">
        <v>1071686</v>
      </c>
    </row>
    <row r="22" spans="1:8" s="114" customFormat="1" ht="15.75">
      <c r="A22" s="114" t="s">
        <v>193</v>
      </c>
      <c r="B22" s="115" t="s">
        <v>90</v>
      </c>
      <c r="C22" s="115" t="s">
        <v>90</v>
      </c>
      <c r="D22" s="115" t="s">
        <v>90</v>
      </c>
      <c r="E22" s="115" t="s">
        <v>90</v>
      </c>
      <c r="F22" s="115" t="s">
        <v>90</v>
      </c>
      <c r="G22" s="115">
        <v>1000383</v>
      </c>
      <c r="H22" s="186">
        <v>1012064</v>
      </c>
    </row>
    <row r="23" spans="1:9" s="114" customFormat="1" ht="15.75">
      <c r="A23" s="114" t="s">
        <v>17</v>
      </c>
      <c r="B23" s="115" t="s">
        <v>90</v>
      </c>
      <c r="C23" s="115" t="s">
        <v>90</v>
      </c>
      <c r="D23" s="115" t="s">
        <v>90</v>
      </c>
      <c r="E23" s="115" t="s">
        <v>90</v>
      </c>
      <c r="F23" s="115" t="s">
        <v>90</v>
      </c>
      <c r="G23" s="115" t="s">
        <v>90</v>
      </c>
      <c r="H23" s="186">
        <v>1010898</v>
      </c>
      <c r="I23" s="117"/>
    </row>
    <row r="24" spans="1:8" s="114" customFormat="1" ht="15.75">
      <c r="A24" s="118" t="s">
        <v>194</v>
      </c>
      <c r="B24" s="645">
        <v>1002459</v>
      </c>
      <c r="C24" s="645">
        <v>1002317</v>
      </c>
      <c r="D24" s="645" t="s">
        <v>90</v>
      </c>
      <c r="E24" s="645" t="s">
        <v>90</v>
      </c>
      <c r="F24" s="645" t="s">
        <v>90</v>
      </c>
      <c r="G24" s="645" t="s">
        <v>90</v>
      </c>
      <c r="H24" s="646" t="s">
        <v>90</v>
      </c>
    </row>
    <row r="25" spans="1:8" s="121" customFormat="1" ht="16.5" customHeight="1">
      <c r="A25" s="121" t="s">
        <v>195</v>
      </c>
      <c r="B25" s="122"/>
      <c r="C25" s="122"/>
      <c r="D25" s="122"/>
      <c r="E25" s="122"/>
      <c r="F25" s="122"/>
      <c r="G25" s="122"/>
      <c r="H25" s="122"/>
    </row>
    <row r="26" spans="1:8" s="121" customFormat="1" ht="15.75">
      <c r="A26" s="121" t="s">
        <v>205</v>
      </c>
      <c r="B26" s="122"/>
      <c r="C26" s="122"/>
      <c r="D26" s="122"/>
      <c r="E26" s="122"/>
      <c r="F26" s="122"/>
      <c r="G26" s="122"/>
      <c r="H26" s="122"/>
    </row>
    <row r="27" ht="14.25" customHeight="1"/>
    <row r="29" spans="1:8" ht="15.75">
      <c r="A29" s="114"/>
      <c r="B29" s="117"/>
      <c r="C29" s="117"/>
      <c r="D29" s="117"/>
      <c r="E29" s="117"/>
      <c r="F29" s="125"/>
      <c r="G29" s="125"/>
      <c r="H29" s="125"/>
    </row>
    <row r="30" spans="1:8" ht="15.75">
      <c r="A30" s="114"/>
      <c r="B30" s="117"/>
      <c r="C30" s="117"/>
      <c r="D30" s="117"/>
      <c r="E30" s="117"/>
      <c r="F30" s="125"/>
      <c r="G30" s="125"/>
      <c r="H30" s="125"/>
    </row>
    <row r="31" spans="1:8" ht="15.75">
      <c r="A31" s="114"/>
      <c r="B31" s="117"/>
      <c r="C31" s="117"/>
      <c r="D31" s="117"/>
      <c r="E31" s="117"/>
      <c r="F31" s="125"/>
      <c r="G31" s="125"/>
      <c r="H31" s="125"/>
    </row>
    <row r="32" spans="1:8" ht="15.75">
      <c r="A32" s="114"/>
      <c r="B32" s="117"/>
      <c r="C32" s="117"/>
      <c r="D32" s="117"/>
      <c r="E32" s="117"/>
      <c r="F32" s="125"/>
      <c r="G32" s="125"/>
      <c r="H32" s="125"/>
    </row>
    <row r="33" spans="1:8" ht="15.75">
      <c r="A33" s="114"/>
      <c r="B33" s="117"/>
      <c r="C33" s="117"/>
      <c r="D33" s="117"/>
      <c r="E33" s="117"/>
      <c r="F33" s="125"/>
      <c r="G33" s="125"/>
      <c r="H33" s="125"/>
    </row>
    <row r="34" spans="1:8" ht="15.75">
      <c r="A34" s="114"/>
      <c r="B34" s="117"/>
      <c r="C34" s="117"/>
      <c r="D34" s="117"/>
      <c r="E34" s="117"/>
      <c r="F34" s="125"/>
      <c r="G34" s="125"/>
      <c r="H34" s="125"/>
    </row>
    <row r="35" spans="1:8" ht="15.75">
      <c r="A35" s="114"/>
      <c r="B35" s="116"/>
      <c r="C35" s="116"/>
      <c r="D35" s="116"/>
      <c r="E35" s="116"/>
      <c r="F35" s="115"/>
      <c r="G35" s="115"/>
      <c r="H35" s="125"/>
    </row>
    <row r="36" spans="1:8" ht="15.75">
      <c r="A36" s="114"/>
      <c r="B36" s="117"/>
      <c r="C36" s="117"/>
      <c r="D36" s="117"/>
      <c r="E36" s="117"/>
      <c r="F36" s="125"/>
      <c r="G36" s="125"/>
      <c r="H36" s="115"/>
    </row>
    <row r="37" spans="1:8" ht="15.75">
      <c r="A37" s="114"/>
      <c r="B37" s="114"/>
      <c r="C37" s="114"/>
      <c r="D37" s="114"/>
      <c r="E37" s="114"/>
      <c r="F37" s="114"/>
      <c r="G37" s="114"/>
      <c r="H37" s="114"/>
    </row>
    <row r="38" spans="1:8" ht="15.75">
      <c r="A38" s="114"/>
      <c r="B38" s="114"/>
      <c r="C38" s="114"/>
      <c r="D38" s="114"/>
      <c r="E38" s="114"/>
      <c r="F38" s="114"/>
      <c r="G38" s="114"/>
      <c r="H38" s="114"/>
    </row>
    <row r="39" spans="1:8" ht="15.75">
      <c r="A39" s="114"/>
      <c r="B39" s="114"/>
      <c r="C39" s="114"/>
      <c r="D39" s="114"/>
      <c r="E39" s="114"/>
      <c r="F39" s="114"/>
      <c r="G39" s="114"/>
      <c r="H39" s="114"/>
    </row>
    <row r="40" spans="1:8" ht="15.75">
      <c r="A40" s="114"/>
      <c r="B40" s="114"/>
      <c r="C40" s="114"/>
      <c r="D40" s="114"/>
      <c r="E40" s="114"/>
      <c r="F40" s="114"/>
      <c r="G40" s="114"/>
      <c r="H40" s="114"/>
    </row>
    <row r="41" spans="1:8" ht="15.75">
      <c r="A41" s="114"/>
      <c r="B41" s="114"/>
      <c r="C41" s="114"/>
      <c r="D41" s="114"/>
      <c r="E41" s="114"/>
      <c r="F41" s="114"/>
      <c r="G41" s="114"/>
      <c r="H41" s="114"/>
    </row>
    <row r="42" spans="1:8" ht="15.75">
      <c r="A42" s="114"/>
      <c r="B42" s="114"/>
      <c r="C42" s="114"/>
      <c r="D42" s="114"/>
      <c r="E42" s="114"/>
      <c r="F42" s="114"/>
      <c r="G42" s="114"/>
      <c r="H42" s="114"/>
    </row>
    <row r="43" spans="1:8" ht="15.75">
      <c r="A43" s="114"/>
      <c r="B43" s="114"/>
      <c r="C43" s="114"/>
      <c r="D43" s="114"/>
      <c r="E43" s="114"/>
      <c r="F43" s="114"/>
      <c r="G43" s="114"/>
      <c r="H43" s="114"/>
    </row>
    <row r="44" spans="1:8" ht="15.75">
      <c r="A44" s="114"/>
      <c r="B44" s="114"/>
      <c r="C44" s="114"/>
      <c r="D44" s="114"/>
      <c r="E44" s="114"/>
      <c r="F44" s="114"/>
      <c r="G44" s="114"/>
      <c r="H44" s="114"/>
    </row>
    <row r="45" spans="1:8" ht="15.75">
      <c r="A45" s="114"/>
      <c r="B45" s="114"/>
      <c r="C45" s="114"/>
      <c r="D45" s="114"/>
      <c r="E45" s="114"/>
      <c r="F45" s="114"/>
      <c r="G45" s="114"/>
      <c r="H45" s="114"/>
    </row>
    <row r="46" spans="1:8" ht="15.75">
      <c r="A46" s="114"/>
      <c r="B46" s="114"/>
      <c r="C46" s="114"/>
      <c r="D46" s="114"/>
      <c r="E46" s="114"/>
      <c r="F46" s="114"/>
      <c r="G46" s="114"/>
      <c r="H46" s="114"/>
    </row>
    <row r="47" spans="1:8" ht="15.75">
      <c r="A47" s="114"/>
      <c r="B47" s="114"/>
      <c r="C47" s="114"/>
      <c r="D47" s="114"/>
      <c r="E47" s="114"/>
      <c r="F47" s="114"/>
      <c r="G47" s="114"/>
      <c r="H47" s="114"/>
    </row>
    <row r="48" spans="1:8" ht="15.75">
      <c r="A48" s="114"/>
      <c r="B48" s="114"/>
      <c r="C48" s="114"/>
      <c r="D48" s="114"/>
      <c r="E48" s="114"/>
      <c r="F48" s="114"/>
      <c r="G48" s="114"/>
      <c r="H48" s="114"/>
    </row>
    <row r="49" spans="1:8" ht="15.75">
      <c r="A49" s="114"/>
      <c r="B49" s="114"/>
      <c r="C49" s="114"/>
      <c r="D49" s="114"/>
      <c r="E49" s="114"/>
      <c r="F49" s="114"/>
      <c r="G49" s="114"/>
      <c r="H49" s="114"/>
    </row>
    <row r="50" spans="1:8" ht="15.75">
      <c r="A50" s="114"/>
      <c r="B50" s="114"/>
      <c r="C50" s="114"/>
      <c r="D50" s="114"/>
      <c r="E50" s="114"/>
      <c r="F50" s="114"/>
      <c r="G50" s="114"/>
      <c r="H50" s="114"/>
    </row>
    <row r="51" spans="1:8" ht="15.75">
      <c r="A51" s="114"/>
      <c r="B51" s="114"/>
      <c r="C51" s="114"/>
      <c r="D51" s="114"/>
      <c r="E51" s="114"/>
      <c r="F51" s="114"/>
      <c r="G51" s="114"/>
      <c r="H51" s="114"/>
    </row>
    <row r="52" spans="1:8" ht="15.75">
      <c r="A52" s="114"/>
      <c r="B52" s="114"/>
      <c r="C52" s="114"/>
      <c r="D52" s="114"/>
      <c r="E52" s="114"/>
      <c r="F52" s="114"/>
      <c r="G52" s="114"/>
      <c r="H52" s="114"/>
    </row>
    <row r="53" spans="1:8" ht="15.75">
      <c r="A53" s="114"/>
      <c r="B53" s="114"/>
      <c r="C53" s="114"/>
      <c r="D53" s="114"/>
      <c r="E53" s="114"/>
      <c r="F53" s="114"/>
      <c r="G53" s="114"/>
      <c r="H53" s="114"/>
    </row>
    <row r="54" spans="1:8" ht="15.75">
      <c r="A54" s="114"/>
      <c r="B54" s="114"/>
      <c r="C54" s="114"/>
      <c r="D54" s="114"/>
      <c r="E54" s="114"/>
      <c r="F54" s="114"/>
      <c r="G54" s="114"/>
      <c r="H54" s="114"/>
    </row>
    <row r="55" spans="1:8" ht="15.75">
      <c r="A55" s="114"/>
      <c r="B55" s="114"/>
      <c r="C55" s="114"/>
      <c r="D55" s="114"/>
      <c r="E55" s="114"/>
      <c r="F55" s="114"/>
      <c r="G55" s="114"/>
      <c r="H55" s="114"/>
    </row>
    <row r="56" spans="1:8" ht="15.75">
      <c r="A56" s="114"/>
      <c r="B56" s="114"/>
      <c r="C56" s="114"/>
      <c r="D56" s="114"/>
      <c r="E56" s="114"/>
      <c r="F56" s="114"/>
      <c r="G56" s="114"/>
      <c r="H56" s="114"/>
    </row>
    <row r="57" spans="1:8" ht="15.75">
      <c r="A57" s="114"/>
      <c r="B57" s="114"/>
      <c r="C57" s="114"/>
      <c r="D57" s="114"/>
      <c r="E57" s="114"/>
      <c r="F57" s="114"/>
      <c r="G57" s="114"/>
      <c r="H57" s="114"/>
    </row>
    <row r="58" spans="1:8" ht="15.75">
      <c r="A58" s="114"/>
      <c r="B58" s="114"/>
      <c r="C58" s="114"/>
      <c r="D58" s="114"/>
      <c r="E58" s="114"/>
      <c r="F58" s="114"/>
      <c r="G58" s="114"/>
      <c r="H58" s="114"/>
    </row>
    <row r="59" spans="1:8" ht="15.75">
      <c r="A59" s="114"/>
      <c r="B59" s="114"/>
      <c r="C59" s="114"/>
      <c r="D59" s="114"/>
      <c r="E59" s="114"/>
      <c r="F59" s="114"/>
      <c r="G59" s="114"/>
      <c r="H59" s="11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F112"/>
  <sheetViews>
    <sheetView view="pageBreakPreview" zoomScaleNormal="110" zoomScaleSheetLayoutView="100" zoomScalePageLayoutView="0" workbookViewId="0" topLeftCell="A1">
      <selection activeCell="A103" sqref="A103"/>
    </sheetView>
  </sheetViews>
  <sheetFormatPr defaultColWidth="9.140625" defaultRowHeight="21.75" customHeight="1"/>
  <cols>
    <col min="1" max="1" width="14.28125" style="215" customWidth="1"/>
    <col min="2" max="2" width="4.57421875" style="216" customWidth="1"/>
    <col min="3" max="104" width="7.7109375" style="217" customWidth="1"/>
    <col min="105" max="105" width="11.28125" style="290" customWidth="1"/>
    <col min="106" max="106" width="15.28125" style="217" customWidth="1"/>
    <col min="107" max="107" width="10.8515625" style="217" customWidth="1"/>
    <col min="108" max="108" width="12.00390625" style="217" customWidth="1"/>
    <col min="109" max="109" width="18.00390625" style="217" customWidth="1"/>
    <col min="110" max="16384" width="9.140625" style="218" customWidth="1"/>
  </cols>
  <sheetData>
    <row r="1" spans="1:110" s="197" customFormat="1" ht="22.5">
      <c r="A1" s="673" t="s">
        <v>55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3"/>
      <c r="AL1" s="673"/>
      <c r="AM1" s="673"/>
      <c r="AN1" s="673"/>
      <c r="AO1" s="673"/>
      <c r="AP1" s="673"/>
      <c r="AQ1" s="673"/>
      <c r="AR1" s="673"/>
      <c r="AS1" s="673"/>
      <c r="AT1" s="673"/>
      <c r="AU1" s="673"/>
      <c r="AV1" s="673"/>
      <c r="AW1" s="673"/>
      <c r="AX1" s="673"/>
      <c r="AY1" s="673"/>
      <c r="AZ1" s="673"/>
      <c r="BA1" s="673"/>
      <c r="BB1" s="673"/>
      <c r="BC1" s="673"/>
      <c r="BD1" s="673"/>
      <c r="BE1" s="673"/>
      <c r="BF1" s="673"/>
      <c r="BG1" s="673"/>
      <c r="BH1" s="673"/>
      <c r="BI1" s="673"/>
      <c r="BJ1" s="673"/>
      <c r="BK1" s="673"/>
      <c r="BL1" s="673"/>
      <c r="BM1" s="673"/>
      <c r="BN1" s="673"/>
      <c r="BO1" s="673"/>
      <c r="BP1" s="673"/>
      <c r="BQ1" s="673"/>
      <c r="BR1" s="673"/>
      <c r="BS1" s="673"/>
      <c r="BT1" s="673"/>
      <c r="BU1" s="673"/>
      <c r="BV1" s="673"/>
      <c r="BW1" s="673"/>
      <c r="BX1" s="673"/>
      <c r="BY1" s="673"/>
      <c r="BZ1" s="673"/>
      <c r="CA1" s="673"/>
      <c r="CB1" s="673"/>
      <c r="CC1" s="673"/>
      <c r="CD1" s="673"/>
      <c r="CE1" s="673"/>
      <c r="CF1" s="673"/>
      <c r="CG1" s="673"/>
      <c r="CH1" s="673"/>
      <c r="CI1" s="673"/>
      <c r="CJ1" s="673"/>
      <c r="CK1" s="673"/>
      <c r="CL1" s="673"/>
      <c r="CM1" s="673"/>
      <c r="CN1" s="673"/>
      <c r="CO1" s="673"/>
      <c r="CP1" s="673"/>
      <c r="CQ1" s="673"/>
      <c r="CR1" s="673"/>
      <c r="CS1" s="673"/>
      <c r="CT1" s="673"/>
      <c r="CU1" s="673"/>
      <c r="CV1" s="673"/>
      <c r="CW1" s="673"/>
      <c r="CX1" s="673"/>
      <c r="CY1" s="673"/>
      <c r="CZ1" s="673"/>
      <c r="DA1" s="673"/>
      <c r="DB1" s="673"/>
      <c r="DC1" s="673"/>
      <c r="DD1" s="673"/>
      <c r="DE1" s="673"/>
      <c r="DF1" s="196"/>
    </row>
    <row r="2" spans="1:109" s="200" customFormat="1" ht="23.25" customHeight="1">
      <c r="A2" s="672" t="s">
        <v>24</v>
      </c>
      <c r="B2" s="672" t="s">
        <v>20</v>
      </c>
      <c r="C2" s="201" t="s">
        <v>25</v>
      </c>
      <c r="D2" s="201">
        <v>1</v>
      </c>
      <c r="E2" s="201">
        <v>2</v>
      </c>
      <c r="F2" s="201">
        <v>3</v>
      </c>
      <c r="G2" s="201">
        <v>4</v>
      </c>
      <c r="H2" s="201">
        <v>5</v>
      </c>
      <c r="I2" s="201">
        <v>6</v>
      </c>
      <c r="J2" s="201">
        <v>7</v>
      </c>
      <c r="K2" s="201">
        <v>8</v>
      </c>
      <c r="L2" s="201">
        <v>9</v>
      </c>
      <c r="M2" s="201">
        <v>10</v>
      </c>
      <c r="N2" s="201">
        <v>11</v>
      </c>
      <c r="O2" s="201">
        <v>12</v>
      </c>
      <c r="P2" s="201">
        <v>13</v>
      </c>
      <c r="Q2" s="201">
        <v>14</v>
      </c>
      <c r="R2" s="201">
        <v>15</v>
      </c>
      <c r="S2" s="201">
        <v>16</v>
      </c>
      <c r="T2" s="201">
        <v>17</v>
      </c>
      <c r="U2" s="201">
        <v>18</v>
      </c>
      <c r="V2" s="201">
        <v>19</v>
      </c>
      <c r="W2" s="201">
        <v>20</v>
      </c>
      <c r="X2" s="201">
        <v>21</v>
      </c>
      <c r="Y2" s="201">
        <v>22</v>
      </c>
      <c r="Z2" s="201">
        <v>23</v>
      </c>
      <c r="AA2" s="201">
        <v>24</v>
      </c>
      <c r="AB2" s="201">
        <v>25</v>
      </c>
      <c r="AC2" s="201">
        <v>26</v>
      </c>
      <c r="AD2" s="201">
        <v>27</v>
      </c>
      <c r="AE2" s="201">
        <v>28</v>
      </c>
      <c r="AF2" s="201">
        <v>29</v>
      </c>
      <c r="AG2" s="201">
        <v>30</v>
      </c>
      <c r="AH2" s="201">
        <v>31</v>
      </c>
      <c r="AI2" s="201">
        <v>32</v>
      </c>
      <c r="AJ2" s="201">
        <v>33</v>
      </c>
      <c r="AK2" s="201">
        <v>34</v>
      </c>
      <c r="AL2" s="201">
        <v>35</v>
      </c>
      <c r="AM2" s="201">
        <v>36</v>
      </c>
      <c r="AN2" s="201">
        <v>37</v>
      </c>
      <c r="AO2" s="201">
        <v>38</v>
      </c>
      <c r="AP2" s="201">
        <v>39</v>
      </c>
      <c r="AQ2" s="201">
        <v>40</v>
      </c>
      <c r="AR2" s="201">
        <v>41</v>
      </c>
      <c r="AS2" s="201">
        <v>42</v>
      </c>
      <c r="AT2" s="201">
        <v>43</v>
      </c>
      <c r="AU2" s="201">
        <v>44</v>
      </c>
      <c r="AV2" s="201">
        <v>45</v>
      </c>
      <c r="AW2" s="201">
        <v>46</v>
      </c>
      <c r="AX2" s="201">
        <v>47</v>
      </c>
      <c r="AY2" s="201">
        <v>48</v>
      </c>
      <c r="AZ2" s="201">
        <v>49</v>
      </c>
      <c r="BA2" s="201">
        <v>50</v>
      </c>
      <c r="BB2" s="201">
        <v>51</v>
      </c>
      <c r="BC2" s="201">
        <v>52</v>
      </c>
      <c r="BD2" s="201">
        <v>53</v>
      </c>
      <c r="BE2" s="201">
        <v>54</v>
      </c>
      <c r="BF2" s="201">
        <v>55</v>
      </c>
      <c r="BG2" s="201">
        <v>56</v>
      </c>
      <c r="BH2" s="201">
        <v>57</v>
      </c>
      <c r="BI2" s="201">
        <v>58</v>
      </c>
      <c r="BJ2" s="201">
        <v>59</v>
      </c>
      <c r="BK2" s="201">
        <v>60</v>
      </c>
      <c r="BL2" s="201">
        <v>61</v>
      </c>
      <c r="BM2" s="201">
        <v>62</v>
      </c>
      <c r="BN2" s="201">
        <v>63</v>
      </c>
      <c r="BO2" s="201">
        <v>64</v>
      </c>
      <c r="BP2" s="201">
        <v>65</v>
      </c>
      <c r="BQ2" s="201">
        <v>66</v>
      </c>
      <c r="BR2" s="201">
        <v>67</v>
      </c>
      <c r="BS2" s="201">
        <v>68</v>
      </c>
      <c r="BT2" s="201">
        <v>69</v>
      </c>
      <c r="BU2" s="201">
        <v>70</v>
      </c>
      <c r="BV2" s="201">
        <v>71</v>
      </c>
      <c r="BW2" s="201">
        <v>72</v>
      </c>
      <c r="BX2" s="201">
        <v>73</v>
      </c>
      <c r="BY2" s="201">
        <v>74</v>
      </c>
      <c r="BZ2" s="201">
        <v>75</v>
      </c>
      <c r="CA2" s="201">
        <v>76</v>
      </c>
      <c r="CB2" s="201">
        <v>77</v>
      </c>
      <c r="CC2" s="201">
        <v>78</v>
      </c>
      <c r="CD2" s="201">
        <v>79</v>
      </c>
      <c r="CE2" s="201">
        <v>80</v>
      </c>
      <c r="CF2" s="201">
        <v>81</v>
      </c>
      <c r="CG2" s="201">
        <v>82</v>
      </c>
      <c r="CH2" s="201">
        <v>83</v>
      </c>
      <c r="CI2" s="201">
        <v>84</v>
      </c>
      <c r="CJ2" s="201">
        <v>85</v>
      </c>
      <c r="CK2" s="201">
        <v>86</v>
      </c>
      <c r="CL2" s="201">
        <v>87</v>
      </c>
      <c r="CM2" s="201">
        <v>88</v>
      </c>
      <c r="CN2" s="201">
        <v>89</v>
      </c>
      <c r="CO2" s="201">
        <v>90</v>
      </c>
      <c r="CP2" s="201">
        <v>91</v>
      </c>
      <c r="CQ2" s="201">
        <v>92</v>
      </c>
      <c r="CR2" s="201">
        <v>93</v>
      </c>
      <c r="CS2" s="201">
        <v>94</v>
      </c>
      <c r="CT2" s="201">
        <v>95</v>
      </c>
      <c r="CU2" s="201">
        <v>96</v>
      </c>
      <c r="CV2" s="201">
        <v>97</v>
      </c>
      <c r="CW2" s="201">
        <v>98</v>
      </c>
      <c r="CX2" s="201">
        <v>99</v>
      </c>
      <c r="CY2" s="201">
        <v>100</v>
      </c>
      <c r="CZ2" s="201" t="s">
        <v>26</v>
      </c>
      <c r="DA2" s="207" t="s">
        <v>733</v>
      </c>
      <c r="DB2" s="207" t="s">
        <v>734</v>
      </c>
      <c r="DC2" s="207" t="s">
        <v>735</v>
      </c>
      <c r="DD2" s="207" t="s">
        <v>736</v>
      </c>
      <c r="DE2" s="207" t="s">
        <v>737</v>
      </c>
    </row>
    <row r="3" spans="1:109" s="204" customFormat="1" ht="22.5" customHeight="1">
      <c r="A3" s="202" t="s">
        <v>9</v>
      </c>
      <c r="B3" s="203" t="s">
        <v>7</v>
      </c>
      <c r="C3" s="280">
        <f aca="true" t="shared" si="0" ref="C3:AH3">SUM(C5,C7,C9,C11,C13,C15,C17,C19,C21,C23)+SUM(C25,C27,C29,C31,C33,C35,C37,C39,C41,C43)+SUM(C45,C47,C49,C51,C53,C55,C57,C59,C61,C63)+SUM(C65,C67,C69,C71,C73,C75,C77,C79,C81,C83)+SUM(C85,C87,C89,C91,C93,C95,C97,C99,C101,C103)</f>
        <v>25269</v>
      </c>
      <c r="D3" s="280">
        <f t="shared" si="0"/>
        <v>27145</v>
      </c>
      <c r="E3" s="280">
        <f t="shared" si="0"/>
        <v>28424</v>
      </c>
      <c r="F3" s="280">
        <f t="shared" si="0"/>
        <v>28718</v>
      </c>
      <c r="G3" s="280">
        <f t="shared" si="0"/>
        <v>30815</v>
      </c>
      <c r="H3" s="280">
        <f t="shared" si="0"/>
        <v>31102</v>
      </c>
      <c r="I3" s="280">
        <f t="shared" si="0"/>
        <v>31953</v>
      </c>
      <c r="J3" s="280">
        <f t="shared" si="0"/>
        <v>33079</v>
      </c>
      <c r="K3" s="280">
        <f t="shared" si="0"/>
        <v>32933</v>
      </c>
      <c r="L3" s="280">
        <f t="shared" si="0"/>
        <v>33312</v>
      </c>
      <c r="M3" s="280">
        <f t="shared" si="0"/>
        <v>33442</v>
      </c>
      <c r="N3" s="280">
        <f t="shared" si="0"/>
        <v>37367</v>
      </c>
      <c r="O3" s="280">
        <f t="shared" si="0"/>
        <v>35215</v>
      </c>
      <c r="P3" s="280">
        <f t="shared" si="0"/>
        <v>37526</v>
      </c>
      <c r="Q3" s="280">
        <f t="shared" si="0"/>
        <v>42570</v>
      </c>
      <c r="R3" s="280">
        <f t="shared" si="0"/>
        <v>43382</v>
      </c>
      <c r="S3" s="280">
        <f t="shared" si="0"/>
        <v>43328</v>
      </c>
      <c r="T3" s="280">
        <f t="shared" si="0"/>
        <v>40369</v>
      </c>
      <c r="U3" s="280">
        <f t="shared" si="0"/>
        <v>39826</v>
      </c>
      <c r="V3" s="280">
        <f t="shared" si="0"/>
        <v>39448</v>
      </c>
      <c r="W3" s="280">
        <f t="shared" si="0"/>
        <v>38509</v>
      </c>
      <c r="X3" s="280">
        <f t="shared" si="0"/>
        <v>40263</v>
      </c>
      <c r="Y3" s="280">
        <f t="shared" si="0"/>
        <v>40279</v>
      </c>
      <c r="Z3" s="280">
        <f t="shared" si="0"/>
        <v>36871</v>
      </c>
      <c r="AA3" s="280">
        <f t="shared" si="0"/>
        <v>34578</v>
      </c>
      <c r="AB3" s="280">
        <f t="shared" si="0"/>
        <v>35854</v>
      </c>
      <c r="AC3" s="280">
        <f t="shared" si="0"/>
        <v>37865</v>
      </c>
      <c r="AD3" s="280">
        <f t="shared" si="0"/>
        <v>38441</v>
      </c>
      <c r="AE3" s="280">
        <f t="shared" si="0"/>
        <v>39914</v>
      </c>
      <c r="AF3" s="280">
        <f t="shared" si="0"/>
        <v>41155</v>
      </c>
      <c r="AG3" s="280">
        <f t="shared" si="0"/>
        <v>42703</v>
      </c>
      <c r="AH3" s="280">
        <f t="shared" si="0"/>
        <v>44373</v>
      </c>
      <c r="AI3" s="280">
        <f aca="true" t="shared" si="1" ref="AI3:BN3">SUM(AI5,AI7,AI9,AI11,AI13,AI15,AI17,AI19,AI21,AI23)+SUM(AI25,AI27,AI29,AI31,AI33,AI35,AI37,AI39,AI41,AI43)+SUM(AI45,AI47,AI49,AI51,AI53,AI55,AI57,AI59,AI61,AI63)+SUM(AI65,AI67,AI69,AI71,AI73,AI75,AI77,AI79,AI81,AI83)+SUM(AI85,AI87,AI89,AI91,AI93,AI95,AI97,AI99,AI101,AI103)</f>
        <v>44935</v>
      </c>
      <c r="AJ3" s="280">
        <f t="shared" si="1"/>
        <v>43233</v>
      </c>
      <c r="AK3" s="280">
        <f t="shared" si="1"/>
        <v>44093</v>
      </c>
      <c r="AL3" s="280">
        <f t="shared" si="1"/>
        <v>44491</v>
      </c>
      <c r="AM3" s="280">
        <f t="shared" si="1"/>
        <v>43068</v>
      </c>
      <c r="AN3" s="280">
        <f t="shared" si="1"/>
        <v>42887</v>
      </c>
      <c r="AO3" s="280">
        <f t="shared" si="1"/>
        <v>41730</v>
      </c>
      <c r="AP3" s="280">
        <f t="shared" si="1"/>
        <v>43524</v>
      </c>
      <c r="AQ3" s="280">
        <f t="shared" si="1"/>
        <v>44881</v>
      </c>
      <c r="AR3" s="280">
        <f t="shared" si="1"/>
        <v>44251</v>
      </c>
      <c r="AS3" s="280">
        <f t="shared" si="1"/>
        <v>43255</v>
      </c>
      <c r="AT3" s="280">
        <f t="shared" si="1"/>
        <v>44938</v>
      </c>
      <c r="AU3" s="280">
        <f t="shared" si="1"/>
        <v>43603</v>
      </c>
      <c r="AV3" s="280">
        <f t="shared" si="1"/>
        <v>42216</v>
      </c>
      <c r="AW3" s="280">
        <f t="shared" si="1"/>
        <v>43621</v>
      </c>
      <c r="AX3" s="280">
        <f t="shared" si="1"/>
        <v>44084</v>
      </c>
      <c r="AY3" s="280">
        <f t="shared" si="1"/>
        <v>42543</v>
      </c>
      <c r="AZ3" s="280">
        <f t="shared" si="1"/>
        <v>41464</v>
      </c>
      <c r="BA3" s="280">
        <f t="shared" si="1"/>
        <v>40599</v>
      </c>
      <c r="BB3" s="280">
        <f t="shared" si="1"/>
        <v>40710</v>
      </c>
      <c r="BC3" s="280">
        <f t="shared" si="1"/>
        <v>38975</v>
      </c>
      <c r="BD3" s="280">
        <f t="shared" si="1"/>
        <v>36245</v>
      </c>
      <c r="BE3" s="280">
        <f t="shared" si="1"/>
        <v>35190</v>
      </c>
      <c r="BF3" s="280">
        <f t="shared" si="1"/>
        <v>35750</v>
      </c>
      <c r="BG3" s="280">
        <f t="shared" si="1"/>
        <v>33213</v>
      </c>
      <c r="BH3" s="280">
        <f t="shared" si="1"/>
        <v>31072</v>
      </c>
      <c r="BI3" s="280">
        <f t="shared" si="1"/>
        <v>29191</v>
      </c>
      <c r="BJ3" s="280">
        <f t="shared" si="1"/>
        <v>27794</v>
      </c>
      <c r="BK3" s="280">
        <f t="shared" si="1"/>
        <v>25682</v>
      </c>
      <c r="BL3" s="280">
        <f t="shared" si="1"/>
        <v>25066</v>
      </c>
      <c r="BM3" s="280">
        <f t="shared" si="1"/>
        <v>22960</v>
      </c>
      <c r="BN3" s="280">
        <f t="shared" si="1"/>
        <v>20074</v>
      </c>
      <c r="BO3" s="280">
        <f aca="true" t="shared" si="2" ref="BO3:CT3">SUM(BO5,BO7,BO9,BO11,BO13,BO15,BO17,BO19,BO21,BO23)+SUM(BO25,BO27,BO29,BO31,BO33,BO35,BO37,BO39,BO41,BO43)+SUM(BO45,BO47,BO49,BO51,BO53,BO55,BO57,BO59,BO61,BO63)+SUM(BO65,BO67,BO69,BO71,BO73,BO75,BO77,BO79,BO81,BO83)+SUM(BO85,BO87,BO89,BO91,BO93,BO95,BO97,BO99,BO101,BO103)</f>
        <v>18362</v>
      </c>
      <c r="BP3" s="280">
        <f t="shared" si="2"/>
        <v>16419</v>
      </c>
      <c r="BQ3" s="280">
        <f t="shared" si="2"/>
        <v>14267</v>
      </c>
      <c r="BR3" s="280">
        <f t="shared" si="2"/>
        <v>14276</v>
      </c>
      <c r="BS3" s="280">
        <f t="shared" si="2"/>
        <v>12861</v>
      </c>
      <c r="BT3" s="280">
        <f t="shared" si="2"/>
        <v>13093</v>
      </c>
      <c r="BU3" s="280">
        <f t="shared" si="2"/>
        <v>12487</v>
      </c>
      <c r="BV3" s="280">
        <f t="shared" si="2"/>
        <v>10346</v>
      </c>
      <c r="BW3" s="280">
        <f t="shared" si="2"/>
        <v>11697</v>
      </c>
      <c r="BX3" s="280">
        <f t="shared" si="2"/>
        <v>10461</v>
      </c>
      <c r="BY3" s="280">
        <f t="shared" si="2"/>
        <v>9915</v>
      </c>
      <c r="BZ3" s="280">
        <f t="shared" si="2"/>
        <v>9204</v>
      </c>
      <c r="CA3" s="280">
        <f t="shared" si="2"/>
        <v>7888</v>
      </c>
      <c r="CB3" s="280">
        <f t="shared" si="2"/>
        <v>7303</v>
      </c>
      <c r="CC3" s="280">
        <f t="shared" si="2"/>
        <v>6015</v>
      </c>
      <c r="CD3" s="280">
        <f t="shared" si="2"/>
        <v>6071</v>
      </c>
      <c r="CE3" s="280">
        <f t="shared" si="2"/>
        <v>4635</v>
      </c>
      <c r="CF3" s="280">
        <f t="shared" si="2"/>
        <v>4211</v>
      </c>
      <c r="CG3" s="280">
        <f t="shared" si="2"/>
        <v>3523</v>
      </c>
      <c r="CH3" s="280">
        <f t="shared" si="2"/>
        <v>3222</v>
      </c>
      <c r="CI3" s="280">
        <f t="shared" si="2"/>
        <v>2580</v>
      </c>
      <c r="CJ3" s="280">
        <f t="shared" si="2"/>
        <v>2223</v>
      </c>
      <c r="CK3" s="280">
        <f t="shared" si="2"/>
        <v>1831</v>
      </c>
      <c r="CL3" s="280">
        <f t="shared" si="2"/>
        <v>1486</v>
      </c>
      <c r="CM3" s="280">
        <f t="shared" si="2"/>
        <v>1341</v>
      </c>
      <c r="CN3" s="280">
        <f t="shared" si="2"/>
        <v>1049</v>
      </c>
      <c r="CO3" s="280">
        <f t="shared" si="2"/>
        <v>823</v>
      </c>
      <c r="CP3" s="280">
        <f t="shared" si="2"/>
        <v>808</v>
      </c>
      <c r="CQ3" s="280">
        <f t="shared" si="2"/>
        <v>471</v>
      </c>
      <c r="CR3" s="280">
        <f t="shared" si="2"/>
        <v>488</v>
      </c>
      <c r="CS3" s="280">
        <f t="shared" si="2"/>
        <v>414</v>
      </c>
      <c r="CT3" s="280">
        <f t="shared" si="2"/>
        <v>408</v>
      </c>
      <c r="CU3" s="280">
        <f aca="true" t="shared" si="3" ref="CU3:DD3">SUM(CU5,CU7,CU9,CU11,CU13,CU15,CU17,CU19,CU21,CU23)+SUM(CU25,CU27,CU29,CU31,CU33,CU35,CU37,CU39,CU41,CU43)+SUM(CU45,CU47,CU49,CU51,CU53,CU55,CU57,CU59,CU61,CU63)+SUM(CU65,CU67,CU69,CU71,CU73,CU75,CU77,CU79,CU81,CU83)+SUM(CU85,CU87,CU89,CU91,CU93,CU95,CU97,CU99,CU101,CU103)</f>
        <v>279</v>
      </c>
      <c r="CV3" s="280">
        <f t="shared" si="3"/>
        <v>276</v>
      </c>
      <c r="CW3" s="280">
        <f t="shared" si="3"/>
        <v>177</v>
      </c>
      <c r="CX3" s="280">
        <f t="shared" si="3"/>
        <v>157</v>
      </c>
      <c r="CY3" s="280">
        <f t="shared" si="3"/>
        <v>200</v>
      </c>
      <c r="CZ3" s="280">
        <f t="shared" si="3"/>
        <v>846</v>
      </c>
      <c r="DA3" s="281">
        <f t="shared" si="3"/>
        <v>44</v>
      </c>
      <c r="DB3" s="281">
        <f t="shared" si="3"/>
        <v>45426</v>
      </c>
      <c r="DC3" s="281">
        <f t="shared" si="3"/>
        <v>25475</v>
      </c>
      <c r="DD3" s="281">
        <f t="shared" si="3"/>
        <v>18530</v>
      </c>
      <c r="DE3" s="282">
        <v>2692954</v>
      </c>
    </row>
    <row r="4" spans="1:109" s="204" customFormat="1" ht="22.5" customHeight="1">
      <c r="A4" s="205"/>
      <c r="B4" s="206" t="s">
        <v>8</v>
      </c>
      <c r="C4" s="283">
        <f aca="true" t="shared" si="4" ref="C4:AH4">SUM(C6,C8,C10,C12,C14,C16,C18,C20,C22,C24)+SUM(C26,C28,C30,C32,C34,C36,C38,C40,C42,C44)+SUM(C46,C48,C50,C52,C54,C56,C58,C60,C62,C64)+SUM(C66,C68,C70,C72,C74,C76,C78,C80,C82,C84)+SUM(C86,C88,C90,C92,C94,C96,C98,C100,C102,C104)</f>
        <v>23683</v>
      </c>
      <c r="D4" s="283">
        <f t="shared" si="4"/>
        <v>25416</v>
      </c>
      <c r="E4" s="283">
        <f t="shared" si="4"/>
        <v>26786</v>
      </c>
      <c r="F4" s="283">
        <f t="shared" si="4"/>
        <v>27276</v>
      </c>
      <c r="G4" s="283">
        <f t="shared" si="4"/>
        <v>28905</v>
      </c>
      <c r="H4" s="283">
        <f t="shared" si="4"/>
        <v>29372</v>
      </c>
      <c r="I4" s="283">
        <f t="shared" si="4"/>
        <v>30538</v>
      </c>
      <c r="J4" s="283">
        <f t="shared" si="4"/>
        <v>31500</v>
      </c>
      <c r="K4" s="283">
        <f t="shared" si="4"/>
        <v>31350</v>
      </c>
      <c r="L4" s="283">
        <f t="shared" si="4"/>
        <v>31919</v>
      </c>
      <c r="M4" s="283">
        <f t="shared" si="4"/>
        <v>32358</v>
      </c>
      <c r="N4" s="283">
        <f t="shared" si="4"/>
        <v>35741</v>
      </c>
      <c r="O4" s="283">
        <f t="shared" si="4"/>
        <v>34284</v>
      </c>
      <c r="P4" s="283">
        <f t="shared" si="4"/>
        <v>35981</v>
      </c>
      <c r="Q4" s="283">
        <f t="shared" si="4"/>
        <v>41355</v>
      </c>
      <c r="R4" s="283">
        <f t="shared" si="4"/>
        <v>41867</v>
      </c>
      <c r="S4" s="283">
        <f t="shared" si="4"/>
        <v>43113</v>
      </c>
      <c r="T4" s="283">
        <f t="shared" si="4"/>
        <v>40110</v>
      </c>
      <c r="U4" s="283">
        <f t="shared" si="4"/>
        <v>39397</v>
      </c>
      <c r="V4" s="283">
        <f t="shared" si="4"/>
        <v>38934</v>
      </c>
      <c r="W4" s="283">
        <f t="shared" si="4"/>
        <v>38200</v>
      </c>
      <c r="X4" s="283">
        <f t="shared" si="4"/>
        <v>38127</v>
      </c>
      <c r="Y4" s="283">
        <f t="shared" si="4"/>
        <v>36548</v>
      </c>
      <c r="Z4" s="283">
        <f t="shared" si="4"/>
        <v>36925</v>
      </c>
      <c r="AA4" s="283">
        <f t="shared" si="4"/>
        <v>35137</v>
      </c>
      <c r="AB4" s="283">
        <f t="shared" si="4"/>
        <v>37175</v>
      </c>
      <c r="AC4" s="283">
        <f t="shared" si="4"/>
        <v>39493</v>
      </c>
      <c r="AD4" s="283">
        <f t="shared" si="4"/>
        <v>40231</v>
      </c>
      <c r="AE4" s="283">
        <f t="shared" si="4"/>
        <v>42812</v>
      </c>
      <c r="AF4" s="283">
        <f t="shared" si="4"/>
        <v>44716</v>
      </c>
      <c r="AG4" s="283">
        <f t="shared" si="4"/>
        <v>46522</v>
      </c>
      <c r="AH4" s="283">
        <f t="shared" si="4"/>
        <v>49003</v>
      </c>
      <c r="AI4" s="283">
        <f aca="true" t="shared" si="5" ref="AI4:BN4">SUM(AI6,AI8,AI10,AI12,AI14,AI16,AI18,AI20,AI22,AI24)+SUM(AI26,AI28,AI30,AI32,AI34,AI36,AI38,AI40,AI42,AI44)+SUM(AI46,AI48,AI50,AI52,AI54,AI56,AI58,AI60,AI62,AI64)+SUM(AI66,AI68,AI70,AI72,AI74,AI76,AI78,AI80,AI82,AI84)+SUM(AI86,AI88,AI90,AI92,AI94,AI96,AI98,AI100,AI102,AI104)</f>
        <v>49617</v>
      </c>
      <c r="AJ4" s="283">
        <f t="shared" si="5"/>
        <v>48978</v>
      </c>
      <c r="AK4" s="283">
        <f t="shared" si="5"/>
        <v>50788</v>
      </c>
      <c r="AL4" s="283">
        <f t="shared" si="5"/>
        <v>51286</v>
      </c>
      <c r="AM4" s="283">
        <f t="shared" si="5"/>
        <v>49687</v>
      </c>
      <c r="AN4" s="283">
        <f t="shared" si="5"/>
        <v>50002</v>
      </c>
      <c r="AO4" s="283">
        <f t="shared" si="5"/>
        <v>48697</v>
      </c>
      <c r="AP4" s="283">
        <f t="shared" si="5"/>
        <v>51070</v>
      </c>
      <c r="AQ4" s="283">
        <f t="shared" si="5"/>
        <v>52895</v>
      </c>
      <c r="AR4" s="283">
        <f t="shared" si="5"/>
        <v>51990</v>
      </c>
      <c r="AS4" s="283">
        <f t="shared" si="5"/>
        <v>51619</v>
      </c>
      <c r="AT4" s="283">
        <f t="shared" si="5"/>
        <v>53256</v>
      </c>
      <c r="AU4" s="283">
        <f t="shared" si="5"/>
        <v>51414</v>
      </c>
      <c r="AV4" s="283">
        <f t="shared" si="5"/>
        <v>50609</v>
      </c>
      <c r="AW4" s="283">
        <f t="shared" si="5"/>
        <v>51953</v>
      </c>
      <c r="AX4" s="283">
        <f t="shared" si="5"/>
        <v>52197</v>
      </c>
      <c r="AY4" s="283">
        <f t="shared" si="5"/>
        <v>50527</v>
      </c>
      <c r="AZ4" s="283">
        <f t="shared" si="5"/>
        <v>49696</v>
      </c>
      <c r="BA4" s="283">
        <f t="shared" si="5"/>
        <v>47871</v>
      </c>
      <c r="BB4" s="283">
        <f t="shared" si="5"/>
        <v>48869</v>
      </c>
      <c r="BC4" s="283">
        <f t="shared" si="5"/>
        <v>46462</v>
      </c>
      <c r="BD4" s="283">
        <f t="shared" si="5"/>
        <v>42975</v>
      </c>
      <c r="BE4" s="283">
        <f t="shared" si="5"/>
        <v>41843</v>
      </c>
      <c r="BF4" s="283">
        <f t="shared" si="5"/>
        <v>43294</v>
      </c>
      <c r="BG4" s="283">
        <f t="shared" si="5"/>
        <v>41114</v>
      </c>
      <c r="BH4" s="283">
        <f t="shared" si="5"/>
        <v>37964</v>
      </c>
      <c r="BI4" s="283">
        <f t="shared" si="5"/>
        <v>36066</v>
      </c>
      <c r="BJ4" s="283">
        <f t="shared" si="5"/>
        <v>34268</v>
      </c>
      <c r="BK4" s="283">
        <f t="shared" si="5"/>
        <v>32528</v>
      </c>
      <c r="BL4" s="283">
        <f t="shared" si="5"/>
        <v>31358</v>
      </c>
      <c r="BM4" s="283">
        <f t="shared" si="5"/>
        <v>29212</v>
      </c>
      <c r="BN4" s="283">
        <f t="shared" si="5"/>
        <v>25158</v>
      </c>
      <c r="BO4" s="283">
        <f aca="true" t="shared" si="6" ref="BO4:CT4">SUM(BO6,BO8,BO10,BO12,BO14,BO16,BO18,BO20,BO22,BO24)+SUM(BO26,BO28,BO30,BO32,BO34,BO36,BO38,BO40,BO42,BO44)+SUM(BO46,BO48,BO50,BO52,BO54,BO56,BO58,BO60,BO62,BO64)+SUM(BO66,BO68,BO70,BO72,BO74,BO76,BO78,BO80,BO82,BO84)+SUM(BO86,BO88,BO90,BO92,BO94,BO96,BO98,BO100,BO102,BO104)</f>
        <v>23325</v>
      </c>
      <c r="BP4" s="283">
        <f t="shared" si="6"/>
        <v>21406</v>
      </c>
      <c r="BQ4" s="283">
        <f t="shared" si="6"/>
        <v>19028</v>
      </c>
      <c r="BR4" s="283">
        <f t="shared" si="6"/>
        <v>18823</v>
      </c>
      <c r="BS4" s="283">
        <f t="shared" si="6"/>
        <v>17013</v>
      </c>
      <c r="BT4" s="283">
        <f t="shared" si="6"/>
        <v>17766</v>
      </c>
      <c r="BU4" s="283">
        <f t="shared" si="6"/>
        <v>16607</v>
      </c>
      <c r="BV4" s="283">
        <f t="shared" si="6"/>
        <v>14371</v>
      </c>
      <c r="BW4" s="283">
        <f t="shared" si="6"/>
        <v>16409</v>
      </c>
      <c r="BX4" s="283">
        <f t="shared" si="6"/>
        <v>14462</v>
      </c>
      <c r="BY4" s="283">
        <f t="shared" si="6"/>
        <v>13923</v>
      </c>
      <c r="BZ4" s="283">
        <f t="shared" si="6"/>
        <v>13546</v>
      </c>
      <c r="CA4" s="283">
        <f t="shared" si="6"/>
        <v>11652</v>
      </c>
      <c r="CB4" s="283">
        <f t="shared" si="6"/>
        <v>10967</v>
      </c>
      <c r="CC4" s="283">
        <f t="shared" si="6"/>
        <v>9463</v>
      </c>
      <c r="CD4" s="283">
        <f t="shared" si="6"/>
        <v>9849</v>
      </c>
      <c r="CE4" s="283">
        <f t="shared" si="6"/>
        <v>7706</v>
      </c>
      <c r="CF4" s="283">
        <f t="shared" si="6"/>
        <v>7242</v>
      </c>
      <c r="CG4" s="283">
        <f t="shared" si="6"/>
        <v>6511</v>
      </c>
      <c r="CH4" s="283">
        <f t="shared" si="6"/>
        <v>5869</v>
      </c>
      <c r="CI4" s="283">
        <f t="shared" si="6"/>
        <v>5026</v>
      </c>
      <c r="CJ4" s="283">
        <f t="shared" si="6"/>
        <v>4013</v>
      </c>
      <c r="CK4" s="283">
        <f t="shared" si="6"/>
        <v>3506</v>
      </c>
      <c r="CL4" s="283">
        <f t="shared" si="6"/>
        <v>2817</v>
      </c>
      <c r="CM4" s="283">
        <f t="shared" si="6"/>
        <v>2472</v>
      </c>
      <c r="CN4" s="283">
        <f t="shared" si="6"/>
        <v>2008</v>
      </c>
      <c r="CO4" s="283">
        <f t="shared" si="6"/>
        <v>1509</v>
      </c>
      <c r="CP4" s="283">
        <f t="shared" si="6"/>
        <v>1306</v>
      </c>
      <c r="CQ4" s="283">
        <f t="shared" si="6"/>
        <v>882</v>
      </c>
      <c r="CR4" s="283">
        <f t="shared" si="6"/>
        <v>860</v>
      </c>
      <c r="CS4" s="283">
        <f t="shared" si="6"/>
        <v>769</v>
      </c>
      <c r="CT4" s="283">
        <f t="shared" si="6"/>
        <v>606</v>
      </c>
      <c r="CU4" s="283">
        <f aca="true" t="shared" si="7" ref="CU4:DD4">SUM(CU6,CU8,CU10,CU12,CU14,CU16,CU18,CU20,CU22,CU24)+SUM(CU26,CU28,CU30,CU32,CU34,CU36,CU38,CU40,CU42,CU44)+SUM(CU46,CU48,CU50,CU52,CU54,CU56,CU58,CU60,CU62,CU64)+SUM(CU66,CU68,CU70,CU72,CU74,CU76,CU78,CU80,CU82,CU84)+SUM(CU86,CU88,CU90,CU92,CU94,CU96,CU98,CU100,CU102,CU104)</f>
        <v>458</v>
      </c>
      <c r="CV4" s="283">
        <f t="shared" si="7"/>
        <v>398</v>
      </c>
      <c r="CW4" s="283">
        <f t="shared" si="7"/>
        <v>323</v>
      </c>
      <c r="CX4" s="283">
        <f t="shared" si="7"/>
        <v>224</v>
      </c>
      <c r="CY4" s="283">
        <f t="shared" si="7"/>
        <v>197</v>
      </c>
      <c r="CZ4" s="283">
        <f t="shared" si="7"/>
        <v>1232</v>
      </c>
      <c r="DA4" s="282">
        <f t="shared" si="7"/>
        <v>52</v>
      </c>
      <c r="DB4" s="282">
        <f t="shared" si="7"/>
        <v>35569</v>
      </c>
      <c r="DC4" s="282">
        <f t="shared" si="7"/>
        <v>19770</v>
      </c>
      <c r="DD4" s="282">
        <f t="shared" si="7"/>
        <v>11917</v>
      </c>
      <c r="DE4" s="282">
        <v>2981889</v>
      </c>
    </row>
    <row r="5" spans="1:109" s="210" customFormat="1" ht="22.5" customHeight="1">
      <c r="A5" s="208" t="s">
        <v>137</v>
      </c>
      <c r="B5" s="209" t="s">
        <v>7</v>
      </c>
      <c r="C5" s="278">
        <v>442</v>
      </c>
      <c r="D5" s="278">
        <v>527</v>
      </c>
      <c r="E5" s="278">
        <v>577</v>
      </c>
      <c r="F5" s="278">
        <v>509</v>
      </c>
      <c r="G5" s="278">
        <v>566</v>
      </c>
      <c r="H5" s="278">
        <v>515</v>
      </c>
      <c r="I5" s="278">
        <v>566</v>
      </c>
      <c r="J5" s="278">
        <v>530</v>
      </c>
      <c r="K5" s="278">
        <v>597</v>
      </c>
      <c r="L5" s="278">
        <v>570</v>
      </c>
      <c r="M5" s="278">
        <v>605</v>
      </c>
      <c r="N5" s="278">
        <v>630</v>
      </c>
      <c r="O5" s="278">
        <v>644</v>
      </c>
      <c r="P5" s="278">
        <v>622</v>
      </c>
      <c r="Q5" s="278">
        <v>726</v>
      </c>
      <c r="R5" s="278">
        <v>754</v>
      </c>
      <c r="S5" s="278">
        <v>765</v>
      </c>
      <c r="T5" s="278">
        <v>709</v>
      </c>
      <c r="U5" s="278">
        <v>740</v>
      </c>
      <c r="V5" s="278">
        <v>744</v>
      </c>
      <c r="W5" s="278">
        <v>703</v>
      </c>
      <c r="X5" s="278">
        <v>665</v>
      </c>
      <c r="Y5" s="278">
        <v>669</v>
      </c>
      <c r="Z5" s="278">
        <v>714</v>
      </c>
      <c r="AA5" s="278">
        <v>627</v>
      </c>
      <c r="AB5" s="278">
        <v>677</v>
      </c>
      <c r="AC5" s="278">
        <v>762</v>
      </c>
      <c r="AD5" s="278">
        <v>820</v>
      </c>
      <c r="AE5" s="278">
        <v>759</v>
      </c>
      <c r="AF5" s="278">
        <v>836</v>
      </c>
      <c r="AG5" s="278">
        <v>879</v>
      </c>
      <c r="AH5" s="278">
        <v>885</v>
      </c>
      <c r="AI5" s="278">
        <v>873</v>
      </c>
      <c r="AJ5" s="278">
        <v>866</v>
      </c>
      <c r="AK5" s="278">
        <v>763</v>
      </c>
      <c r="AL5" s="278">
        <v>857</v>
      </c>
      <c r="AM5" s="278">
        <v>766</v>
      </c>
      <c r="AN5" s="278">
        <v>717</v>
      </c>
      <c r="AO5" s="278">
        <v>705</v>
      </c>
      <c r="AP5" s="278">
        <v>755</v>
      </c>
      <c r="AQ5" s="278">
        <v>755</v>
      </c>
      <c r="AR5" s="278">
        <v>757</v>
      </c>
      <c r="AS5" s="278">
        <v>732</v>
      </c>
      <c r="AT5" s="278">
        <v>799</v>
      </c>
      <c r="AU5" s="278">
        <v>787</v>
      </c>
      <c r="AV5" s="278">
        <v>755</v>
      </c>
      <c r="AW5" s="278">
        <v>789</v>
      </c>
      <c r="AX5" s="278">
        <v>821</v>
      </c>
      <c r="AY5" s="278">
        <v>766</v>
      </c>
      <c r="AZ5" s="278">
        <v>788</v>
      </c>
      <c r="BA5" s="278">
        <v>727</v>
      </c>
      <c r="BB5" s="278">
        <v>756</v>
      </c>
      <c r="BC5" s="278">
        <v>735</v>
      </c>
      <c r="BD5" s="278">
        <v>726</v>
      </c>
      <c r="BE5" s="278">
        <v>659</v>
      </c>
      <c r="BF5" s="278">
        <v>731</v>
      </c>
      <c r="BG5" s="278">
        <v>642</v>
      </c>
      <c r="BH5" s="278">
        <v>599</v>
      </c>
      <c r="BI5" s="278">
        <v>569</v>
      </c>
      <c r="BJ5" s="278">
        <v>537</v>
      </c>
      <c r="BK5" s="278">
        <v>491</v>
      </c>
      <c r="BL5" s="278">
        <v>505</v>
      </c>
      <c r="BM5" s="278">
        <v>471</v>
      </c>
      <c r="BN5" s="278">
        <v>389</v>
      </c>
      <c r="BO5" s="278">
        <v>372</v>
      </c>
      <c r="BP5" s="278">
        <v>301</v>
      </c>
      <c r="BQ5" s="278">
        <v>282</v>
      </c>
      <c r="BR5" s="278">
        <v>259</v>
      </c>
      <c r="BS5" s="278">
        <v>246</v>
      </c>
      <c r="BT5" s="278">
        <v>236</v>
      </c>
      <c r="BU5" s="278">
        <v>218</v>
      </c>
      <c r="BV5" s="278">
        <v>203</v>
      </c>
      <c r="BW5" s="278">
        <v>210</v>
      </c>
      <c r="BX5" s="278">
        <v>191</v>
      </c>
      <c r="BY5" s="278">
        <v>199</v>
      </c>
      <c r="BZ5" s="278">
        <v>137</v>
      </c>
      <c r="CA5" s="278">
        <v>162</v>
      </c>
      <c r="CB5" s="278">
        <v>143</v>
      </c>
      <c r="CC5" s="278">
        <v>114</v>
      </c>
      <c r="CD5" s="278">
        <v>105</v>
      </c>
      <c r="CE5" s="278">
        <v>79</v>
      </c>
      <c r="CF5" s="278">
        <v>82</v>
      </c>
      <c r="CG5" s="278">
        <v>65</v>
      </c>
      <c r="CH5" s="278">
        <v>71</v>
      </c>
      <c r="CI5" s="278">
        <v>54</v>
      </c>
      <c r="CJ5" s="278">
        <v>35</v>
      </c>
      <c r="CK5" s="278">
        <v>30</v>
      </c>
      <c r="CL5" s="278">
        <v>23</v>
      </c>
      <c r="CM5" s="278">
        <v>17</v>
      </c>
      <c r="CN5" s="278">
        <v>24</v>
      </c>
      <c r="CO5" s="278">
        <v>21</v>
      </c>
      <c r="CP5" s="278">
        <v>18</v>
      </c>
      <c r="CQ5" s="278">
        <v>13</v>
      </c>
      <c r="CR5" s="278">
        <v>8</v>
      </c>
      <c r="CS5" s="278">
        <v>7</v>
      </c>
      <c r="CT5" s="278">
        <v>8</v>
      </c>
      <c r="CU5" s="278">
        <v>6</v>
      </c>
      <c r="CV5" s="278">
        <v>6</v>
      </c>
      <c r="CW5" s="278">
        <v>4</v>
      </c>
      <c r="CX5" s="278">
        <v>3</v>
      </c>
      <c r="CY5" s="285">
        <v>5</v>
      </c>
      <c r="CZ5" s="278">
        <v>5</v>
      </c>
      <c r="DA5" s="286">
        <v>1</v>
      </c>
      <c r="DB5" s="285">
        <v>4125</v>
      </c>
      <c r="DC5" s="285">
        <v>1016</v>
      </c>
      <c r="DD5" s="285">
        <v>214</v>
      </c>
      <c r="DE5" s="285">
        <v>53240</v>
      </c>
    </row>
    <row r="6" spans="1:109" s="210" customFormat="1" ht="22.5" customHeight="1">
      <c r="A6" s="208"/>
      <c r="B6" s="209" t="s">
        <v>8</v>
      </c>
      <c r="C6" s="278">
        <v>446</v>
      </c>
      <c r="D6" s="278">
        <v>498</v>
      </c>
      <c r="E6" s="278">
        <v>515</v>
      </c>
      <c r="F6" s="278">
        <v>511</v>
      </c>
      <c r="G6" s="278">
        <v>551</v>
      </c>
      <c r="H6" s="278">
        <v>527</v>
      </c>
      <c r="I6" s="278">
        <v>524</v>
      </c>
      <c r="J6" s="278">
        <v>561</v>
      </c>
      <c r="K6" s="278">
        <v>539</v>
      </c>
      <c r="L6" s="278">
        <v>527</v>
      </c>
      <c r="M6" s="278">
        <v>605</v>
      </c>
      <c r="N6" s="278">
        <v>623</v>
      </c>
      <c r="O6" s="278">
        <v>563</v>
      </c>
      <c r="P6" s="278">
        <v>591</v>
      </c>
      <c r="Q6" s="278">
        <v>686</v>
      </c>
      <c r="R6" s="278">
        <v>769</v>
      </c>
      <c r="S6" s="278">
        <v>742</v>
      </c>
      <c r="T6" s="278">
        <v>788</v>
      </c>
      <c r="U6" s="278">
        <v>762</v>
      </c>
      <c r="V6" s="278">
        <v>700</v>
      </c>
      <c r="W6" s="278">
        <v>674</v>
      </c>
      <c r="X6" s="278">
        <v>761</v>
      </c>
      <c r="Y6" s="278">
        <v>715</v>
      </c>
      <c r="Z6" s="278">
        <v>721</v>
      </c>
      <c r="AA6" s="278">
        <v>666</v>
      </c>
      <c r="AB6" s="278">
        <v>733</v>
      </c>
      <c r="AC6" s="278">
        <v>802</v>
      </c>
      <c r="AD6" s="278">
        <v>765</v>
      </c>
      <c r="AE6" s="278">
        <v>810</v>
      </c>
      <c r="AF6" s="278">
        <v>809</v>
      </c>
      <c r="AG6" s="278">
        <v>903</v>
      </c>
      <c r="AH6" s="278">
        <v>915</v>
      </c>
      <c r="AI6" s="278">
        <v>871</v>
      </c>
      <c r="AJ6" s="278">
        <v>833</v>
      </c>
      <c r="AK6" s="278">
        <v>913</v>
      </c>
      <c r="AL6" s="278">
        <v>861</v>
      </c>
      <c r="AM6" s="278">
        <v>871</v>
      </c>
      <c r="AN6" s="278">
        <v>822</v>
      </c>
      <c r="AO6" s="278">
        <v>821</v>
      </c>
      <c r="AP6" s="278">
        <v>883</v>
      </c>
      <c r="AQ6" s="278">
        <v>904</v>
      </c>
      <c r="AR6" s="278">
        <v>848</v>
      </c>
      <c r="AS6" s="278">
        <v>835</v>
      </c>
      <c r="AT6" s="278">
        <v>876</v>
      </c>
      <c r="AU6" s="278">
        <v>884</v>
      </c>
      <c r="AV6" s="278">
        <v>887</v>
      </c>
      <c r="AW6" s="278">
        <v>927</v>
      </c>
      <c r="AX6" s="278">
        <v>897</v>
      </c>
      <c r="AY6" s="278">
        <v>933</v>
      </c>
      <c r="AZ6" s="278">
        <v>903</v>
      </c>
      <c r="BA6" s="278">
        <v>872</v>
      </c>
      <c r="BB6" s="278">
        <v>844</v>
      </c>
      <c r="BC6" s="278">
        <v>817</v>
      </c>
      <c r="BD6" s="278">
        <v>740</v>
      </c>
      <c r="BE6" s="278">
        <v>738</v>
      </c>
      <c r="BF6" s="278">
        <v>820</v>
      </c>
      <c r="BG6" s="278">
        <v>755</v>
      </c>
      <c r="BH6" s="278">
        <v>686</v>
      </c>
      <c r="BI6" s="278">
        <v>632</v>
      </c>
      <c r="BJ6" s="278">
        <v>628</v>
      </c>
      <c r="BK6" s="278">
        <v>602</v>
      </c>
      <c r="BL6" s="278">
        <v>577</v>
      </c>
      <c r="BM6" s="278">
        <v>555</v>
      </c>
      <c r="BN6" s="278">
        <v>493</v>
      </c>
      <c r="BO6" s="278">
        <v>443</v>
      </c>
      <c r="BP6" s="278">
        <v>371</v>
      </c>
      <c r="BQ6" s="278">
        <v>336</v>
      </c>
      <c r="BR6" s="278">
        <v>381</v>
      </c>
      <c r="BS6" s="278">
        <v>321</v>
      </c>
      <c r="BT6" s="278">
        <v>311</v>
      </c>
      <c r="BU6" s="278">
        <v>292</v>
      </c>
      <c r="BV6" s="278">
        <v>285</v>
      </c>
      <c r="BW6" s="278">
        <v>287</v>
      </c>
      <c r="BX6" s="278">
        <v>264</v>
      </c>
      <c r="BY6" s="278">
        <v>243</v>
      </c>
      <c r="BZ6" s="278">
        <v>248</v>
      </c>
      <c r="CA6" s="278">
        <v>234</v>
      </c>
      <c r="CB6" s="278">
        <v>230</v>
      </c>
      <c r="CC6" s="278">
        <v>203</v>
      </c>
      <c r="CD6" s="278">
        <v>220</v>
      </c>
      <c r="CE6" s="278">
        <v>159</v>
      </c>
      <c r="CF6" s="278">
        <v>134</v>
      </c>
      <c r="CG6" s="278">
        <v>137</v>
      </c>
      <c r="CH6" s="278">
        <v>107</v>
      </c>
      <c r="CI6" s="278">
        <v>84</v>
      </c>
      <c r="CJ6" s="278">
        <v>68</v>
      </c>
      <c r="CK6" s="278">
        <v>69</v>
      </c>
      <c r="CL6" s="278">
        <v>61</v>
      </c>
      <c r="CM6" s="278">
        <v>41</v>
      </c>
      <c r="CN6" s="278">
        <v>31</v>
      </c>
      <c r="CO6" s="278">
        <v>35</v>
      </c>
      <c r="CP6" s="278">
        <v>27</v>
      </c>
      <c r="CQ6" s="278">
        <v>17</v>
      </c>
      <c r="CR6" s="278">
        <v>19</v>
      </c>
      <c r="CS6" s="278">
        <v>11</v>
      </c>
      <c r="CT6" s="278">
        <v>12</v>
      </c>
      <c r="CU6" s="278">
        <v>8</v>
      </c>
      <c r="CV6" s="278">
        <v>11</v>
      </c>
      <c r="CW6" s="278">
        <v>13</v>
      </c>
      <c r="CX6" s="278">
        <v>6</v>
      </c>
      <c r="CY6" s="285">
        <v>3</v>
      </c>
      <c r="CZ6" s="278">
        <v>3</v>
      </c>
      <c r="DA6" s="286">
        <v>1</v>
      </c>
      <c r="DB6" s="285">
        <v>3859</v>
      </c>
      <c r="DC6" s="285">
        <v>671</v>
      </c>
      <c r="DD6" s="285">
        <v>155</v>
      </c>
      <c r="DE6" s="285">
        <v>57241</v>
      </c>
    </row>
    <row r="7" spans="1:109" s="210" customFormat="1" ht="22.5" customHeight="1">
      <c r="A7" s="208" t="s">
        <v>121</v>
      </c>
      <c r="B7" s="209" t="s">
        <v>7</v>
      </c>
      <c r="C7" s="278">
        <v>258</v>
      </c>
      <c r="D7" s="278">
        <v>293</v>
      </c>
      <c r="E7" s="278">
        <v>288</v>
      </c>
      <c r="F7" s="278">
        <v>318</v>
      </c>
      <c r="G7" s="278">
        <v>346</v>
      </c>
      <c r="H7" s="278">
        <v>304</v>
      </c>
      <c r="I7" s="278">
        <v>329</v>
      </c>
      <c r="J7" s="278">
        <v>352</v>
      </c>
      <c r="K7" s="278">
        <v>364</v>
      </c>
      <c r="L7" s="278">
        <v>338</v>
      </c>
      <c r="M7" s="278">
        <v>346</v>
      </c>
      <c r="N7" s="278">
        <v>468</v>
      </c>
      <c r="O7" s="278">
        <v>365</v>
      </c>
      <c r="P7" s="278">
        <v>453</v>
      </c>
      <c r="Q7" s="278">
        <v>505</v>
      </c>
      <c r="R7" s="278">
        <v>473</v>
      </c>
      <c r="S7" s="278">
        <v>555</v>
      </c>
      <c r="T7" s="278">
        <v>501</v>
      </c>
      <c r="U7" s="278">
        <v>494</v>
      </c>
      <c r="V7" s="278">
        <v>510</v>
      </c>
      <c r="W7" s="278">
        <v>526</v>
      </c>
      <c r="X7" s="278">
        <v>535</v>
      </c>
      <c r="Y7" s="278">
        <v>487</v>
      </c>
      <c r="Z7" s="278">
        <v>522</v>
      </c>
      <c r="AA7" s="278">
        <v>494</v>
      </c>
      <c r="AB7" s="278">
        <v>536</v>
      </c>
      <c r="AC7" s="278">
        <v>518</v>
      </c>
      <c r="AD7" s="278">
        <v>578</v>
      </c>
      <c r="AE7" s="278">
        <v>591</v>
      </c>
      <c r="AF7" s="278">
        <v>531</v>
      </c>
      <c r="AG7" s="278">
        <v>557</v>
      </c>
      <c r="AH7" s="278">
        <v>606</v>
      </c>
      <c r="AI7" s="278">
        <v>611</v>
      </c>
      <c r="AJ7" s="278">
        <v>538</v>
      </c>
      <c r="AK7" s="278">
        <v>540</v>
      </c>
      <c r="AL7" s="278">
        <v>598</v>
      </c>
      <c r="AM7" s="278">
        <v>539</v>
      </c>
      <c r="AN7" s="278">
        <v>517</v>
      </c>
      <c r="AO7" s="278">
        <v>546</v>
      </c>
      <c r="AP7" s="278">
        <v>513</v>
      </c>
      <c r="AQ7" s="278">
        <v>547</v>
      </c>
      <c r="AR7" s="278">
        <v>500</v>
      </c>
      <c r="AS7" s="278">
        <v>517</v>
      </c>
      <c r="AT7" s="278">
        <v>476</v>
      </c>
      <c r="AU7" s="278">
        <v>526</v>
      </c>
      <c r="AV7" s="278">
        <v>491</v>
      </c>
      <c r="AW7" s="278">
        <v>514</v>
      </c>
      <c r="AX7" s="278">
        <v>552</v>
      </c>
      <c r="AY7" s="278">
        <v>520</v>
      </c>
      <c r="AZ7" s="278">
        <v>513</v>
      </c>
      <c r="BA7" s="278">
        <v>527</v>
      </c>
      <c r="BB7" s="278">
        <v>558</v>
      </c>
      <c r="BC7" s="278">
        <v>511</v>
      </c>
      <c r="BD7" s="278">
        <v>537</v>
      </c>
      <c r="BE7" s="278">
        <v>541</v>
      </c>
      <c r="BF7" s="278">
        <v>505</v>
      </c>
      <c r="BG7" s="278">
        <v>497</v>
      </c>
      <c r="BH7" s="278">
        <v>471</v>
      </c>
      <c r="BI7" s="278">
        <v>464</v>
      </c>
      <c r="BJ7" s="278">
        <v>437</v>
      </c>
      <c r="BK7" s="278">
        <v>427</v>
      </c>
      <c r="BL7" s="278">
        <v>426</v>
      </c>
      <c r="BM7" s="278">
        <v>363</v>
      </c>
      <c r="BN7" s="278">
        <v>377</v>
      </c>
      <c r="BO7" s="278">
        <v>314</v>
      </c>
      <c r="BP7" s="278">
        <v>249</v>
      </c>
      <c r="BQ7" s="278">
        <v>218</v>
      </c>
      <c r="BR7" s="278">
        <v>234</v>
      </c>
      <c r="BS7" s="278">
        <v>208</v>
      </c>
      <c r="BT7" s="278">
        <v>208</v>
      </c>
      <c r="BU7" s="278">
        <v>205</v>
      </c>
      <c r="BV7" s="278">
        <v>170</v>
      </c>
      <c r="BW7" s="278">
        <v>176</v>
      </c>
      <c r="BX7" s="278">
        <v>184</v>
      </c>
      <c r="BY7" s="278">
        <v>172</v>
      </c>
      <c r="BZ7" s="278">
        <v>166</v>
      </c>
      <c r="CA7" s="278">
        <v>139</v>
      </c>
      <c r="CB7" s="278">
        <v>148</v>
      </c>
      <c r="CC7" s="278">
        <v>122</v>
      </c>
      <c r="CD7" s="278">
        <v>106</v>
      </c>
      <c r="CE7" s="278">
        <v>80</v>
      </c>
      <c r="CF7" s="278">
        <v>70</v>
      </c>
      <c r="CG7" s="278">
        <v>61</v>
      </c>
      <c r="CH7" s="278">
        <v>47</v>
      </c>
      <c r="CI7" s="278">
        <v>48</v>
      </c>
      <c r="CJ7" s="278">
        <v>35</v>
      </c>
      <c r="CK7" s="278">
        <v>25</v>
      </c>
      <c r="CL7" s="278">
        <v>20</v>
      </c>
      <c r="CM7" s="278">
        <v>22</v>
      </c>
      <c r="CN7" s="278">
        <v>23</v>
      </c>
      <c r="CO7" s="278">
        <v>15</v>
      </c>
      <c r="CP7" s="278">
        <v>13</v>
      </c>
      <c r="CQ7" s="278">
        <v>5</v>
      </c>
      <c r="CR7" s="278">
        <v>5</v>
      </c>
      <c r="CS7" s="278">
        <v>5</v>
      </c>
      <c r="CT7" s="278">
        <v>7</v>
      </c>
      <c r="CU7" s="278">
        <v>4</v>
      </c>
      <c r="CV7" s="278">
        <v>1</v>
      </c>
      <c r="CW7" s="278">
        <v>2</v>
      </c>
      <c r="CX7" s="285">
        <v>1</v>
      </c>
      <c r="CY7" s="285">
        <v>3</v>
      </c>
      <c r="CZ7" s="278">
        <v>4</v>
      </c>
      <c r="DA7" s="286">
        <v>3</v>
      </c>
      <c r="DB7" s="285">
        <v>958</v>
      </c>
      <c r="DC7" s="285">
        <v>966</v>
      </c>
      <c r="DD7" s="285">
        <v>351</v>
      </c>
      <c r="DE7" s="285">
        <v>36333</v>
      </c>
    </row>
    <row r="8" spans="1:109" s="210" customFormat="1" ht="22.5" customHeight="1">
      <c r="A8" s="208"/>
      <c r="B8" s="209" t="s">
        <v>8</v>
      </c>
      <c r="C8" s="278">
        <v>247</v>
      </c>
      <c r="D8" s="278">
        <v>277</v>
      </c>
      <c r="E8" s="278">
        <v>279</v>
      </c>
      <c r="F8" s="278">
        <v>323</v>
      </c>
      <c r="G8" s="278">
        <v>351</v>
      </c>
      <c r="H8" s="278">
        <v>323</v>
      </c>
      <c r="I8" s="278">
        <v>297</v>
      </c>
      <c r="J8" s="278">
        <v>352</v>
      </c>
      <c r="K8" s="278">
        <v>331</v>
      </c>
      <c r="L8" s="278">
        <v>354</v>
      </c>
      <c r="M8" s="278">
        <v>373</v>
      </c>
      <c r="N8" s="278">
        <v>475</v>
      </c>
      <c r="O8" s="278">
        <v>450</v>
      </c>
      <c r="P8" s="278">
        <v>467</v>
      </c>
      <c r="Q8" s="278">
        <v>531</v>
      </c>
      <c r="R8" s="278">
        <v>530</v>
      </c>
      <c r="S8" s="278">
        <v>529</v>
      </c>
      <c r="T8" s="278">
        <v>541</v>
      </c>
      <c r="U8" s="278">
        <v>527</v>
      </c>
      <c r="V8" s="278">
        <v>514</v>
      </c>
      <c r="W8" s="278">
        <v>519</v>
      </c>
      <c r="X8" s="278">
        <v>525</v>
      </c>
      <c r="Y8" s="278">
        <v>499</v>
      </c>
      <c r="Z8" s="278">
        <v>570</v>
      </c>
      <c r="AA8" s="278">
        <v>525</v>
      </c>
      <c r="AB8" s="278">
        <v>517</v>
      </c>
      <c r="AC8" s="278">
        <v>560</v>
      </c>
      <c r="AD8" s="278">
        <v>534</v>
      </c>
      <c r="AE8" s="278">
        <v>591</v>
      </c>
      <c r="AF8" s="278">
        <v>580</v>
      </c>
      <c r="AG8" s="278">
        <v>634</v>
      </c>
      <c r="AH8" s="278">
        <v>642</v>
      </c>
      <c r="AI8" s="278">
        <v>618</v>
      </c>
      <c r="AJ8" s="278">
        <v>598</v>
      </c>
      <c r="AK8" s="278">
        <v>603</v>
      </c>
      <c r="AL8" s="278">
        <v>632</v>
      </c>
      <c r="AM8" s="278">
        <v>517</v>
      </c>
      <c r="AN8" s="278">
        <v>535</v>
      </c>
      <c r="AO8" s="278">
        <v>556</v>
      </c>
      <c r="AP8" s="278">
        <v>576</v>
      </c>
      <c r="AQ8" s="278">
        <v>599</v>
      </c>
      <c r="AR8" s="278">
        <v>556</v>
      </c>
      <c r="AS8" s="278">
        <v>591</v>
      </c>
      <c r="AT8" s="278">
        <v>660</v>
      </c>
      <c r="AU8" s="278">
        <v>595</v>
      </c>
      <c r="AV8" s="278">
        <v>587</v>
      </c>
      <c r="AW8" s="278">
        <v>635</v>
      </c>
      <c r="AX8" s="278">
        <v>674</v>
      </c>
      <c r="AY8" s="278">
        <v>663</v>
      </c>
      <c r="AZ8" s="278">
        <v>643</v>
      </c>
      <c r="BA8" s="278">
        <v>645</v>
      </c>
      <c r="BB8" s="278">
        <v>671</v>
      </c>
      <c r="BC8" s="278">
        <v>676</v>
      </c>
      <c r="BD8" s="278">
        <v>664</v>
      </c>
      <c r="BE8" s="278">
        <v>611</v>
      </c>
      <c r="BF8" s="278">
        <v>652</v>
      </c>
      <c r="BG8" s="278">
        <v>648</v>
      </c>
      <c r="BH8" s="278">
        <v>601</v>
      </c>
      <c r="BI8" s="278">
        <v>605</v>
      </c>
      <c r="BJ8" s="278">
        <v>563</v>
      </c>
      <c r="BK8" s="278">
        <v>536</v>
      </c>
      <c r="BL8" s="278">
        <v>533</v>
      </c>
      <c r="BM8" s="278">
        <v>543</v>
      </c>
      <c r="BN8" s="278">
        <v>435</v>
      </c>
      <c r="BO8" s="278">
        <v>405</v>
      </c>
      <c r="BP8" s="278">
        <v>378</v>
      </c>
      <c r="BQ8" s="278">
        <v>292</v>
      </c>
      <c r="BR8" s="278">
        <v>309</v>
      </c>
      <c r="BS8" s="278">
        <v>268</v>
      </c>
      <c r="BT8" s="278">
        <v>295</v>
      </c>
      <c r="BU8" s="278">
        <v>292</v>
      </c>
      <c r="BV8" s="278">
        <v>248</v>
      </c>
      <c r="BW8" s="278">
        <v>311</v>
      </c>
      <c r="BX8" s="278">
        <v>247</v>
      </c>
      <c r="BY8" s="278">
        <v>249</v>
      </c>
      <c r="BZ8" s="278">
        <v>257</v>
      </c>
      <c r="CA8" s="278">
        <v>220</v>
      </c>
      <c r="CB8" s="278">
        <v>206</v>
      </c>
      <c r="CC8" s="278">
        <v>152</v>
      </c>
      <c r="CD8" s="278">
        <v>194</v>
      </c>
      <c r="CE8" s="278">
        <v>143</v>
      </c>
      <c r="CF8" s="278">
        <v>146</v>
      </c>
      <c r="CG8" s="278">
        <v>115</v>
      </c>
      <c r="CH8" s="278">
        <v>92</v>
      </c>
      <c r="CI8" s="278">
        <v>84</v>
      </c>
      <c r="CJ8" s="278">
        <v>79</v>
      </c>
      <c r="CK8" s="278">
        <v>48</v>
      </c>
      <c r="CL8" s="278">
        <v>45</v>
      </c>
      <c r="CM8" s="278">
        <v>52</v>
      </c>
      <c r="CN8" s="278">
        <v>27</v>
      </c>
      <c r="CO8" s="278">
        <v>20</v>
      </c>
      <c r="CP8" s="278">
        <v>23</v>
      </c>
      <c r="CQ8" s="278">
        <v>24</v>
      </c>
      <c r="CR8" s="278">
        <v>16</v>
      </c>
      <c r="CS8" s="278">
        <v>6</v>
      </c>
      <c r="CT8" s="278">
        <v>15</v>
      </c>
      <c r="CU8" s="278">
        <v>4</v>
      </c>
      <c r="CV8" s="278">
        <v>2</v>
      </c>
      <c r="CW8" s="278">
        <v>3</v>
      </c>
      <c r="CX8" s="278">
        <v>5</v>
      </c>
      <c r="CY8" s="278">
        <v>1</v>
      </c>
      <c r="CZ8" s="278">
        <v>11</v>
      </c>
      <c r="DA8" s="286">
        <v>1</v>
      </c>
      <c r="DB8" s="285">
        <v>754</v>
      </c>
      <c r="DC8" s="285">
        <v>800</v>
      </c>
      <c r="DD8" s="285">
        <v>311</v>
      </c>
      <c r="DE8" s="285">
        <v>41138</v>
      </c>
    </row>
    <row r="9" spans="1:109" s="210" customFormat="1" ht="22.5" customHeight="1">
      <c r="A9" s="208" t="s">
        <v>148</v>
      </c>
      <c r="B9" s="209" t="s">
        <v>7</v>
      </c>
      <c r="C9" s="278">
        <v>1045</v>
      </c>
      <c r="D9" s="278">
        <v>1030</v>
      </c>
      <c r="E9" s="278">
        <v>1087</v>
      </c>
      <c r="F9" s="278">
        <v>1142</v>
      </c>
      <c r="G9" s="278">
        <v>1241</v>
      </c>
      <c r="H9" s="278">
        <v>1284</v>
      </c>
      <c r="I9" s="278">
        <v>1219</v>
      </c>
      <c r="J9" s="278">
        <v>1273</v>
      </c>
      <c r="K9" s="278">
        <v>1246</v>
      </c>
      <c r="L9" s="278">
        <v>1181</v>
      </c>
      <c r="M9" s="278">
        <v>1173</v>
      </c>
      <c r="N9" s="278">
        <v>1324</v>
      </c>
      <c r="O9" s="278">
        <v>1214</v>
      </c>
      <c r="P9" s="278">
        <v>1303</v>
      </c>
      <c r="Q9" s="278">
        <v>1450</v>
      </c>
      <c r="R9" s="278">
        <v>1488</v>
      </c>
      <c r="S9" s="278">
        <v>1382</v>
      </c>
      <c r="T9" s="278">
        <v>1228</v>
      </c>
      <c r="U9" s="278">
        <v>1169</v>
      </c>
      <c r="V9" s="278">
        <v>1173</v>
      </c>
      <c r="W9" s="278">
        <v>1062</v>
      </c>
      <c r="X9" s="278">
        <v>974</v>
      </c>
      <c r="Y9" s="278">
        <v>852</v>
      </c>
      <c r="Z9" s="278">
        <v>834</v>
      </c>
      <c r="AA9" s="278">
        <v>873</v>
      </c>
      <c r="AB9" s="278">
        <v>923</v>
      </c>
      <c r="AC9" s="278">
        <v>939</v>
      </c>
      <c r="AD9" s="278">
        <v>879</v>
      </c>
      <c r="AE9" s="278">
        <v>1071</v>
      </c>
      <c r="AF9" s="278">
        <v>1092</v>
      </c>
      <c r="AG9" s="278">
        <v>1191</v>
      </c>
      <c r="AH9" s="278">
        <v>1239</v>
      </c>
      <c r="AI9" s="278">
        <v>1318</v>
      </c>
      <c r="AJ9" s="278">
        <v>1308</v>
      </c>
      <c r="AK9" s="278">
        <v>1352</v>
      </c>
      <c r="AL9" s="278">
        <v>1401</v>
      </c>
      <c r="AM9" s="278">
        <v>1424</v>
      </c>
      <c r="AN9" s="278">
        <v>1515</v>
      </c>
      <c r="AO9" s="278">
        <v>1497</v>
      </c>
      <c r="AP9" s="278">
        <v>1631</v>
      </c>
      <c r="AQ9" s="278">
        <v>1703</v>
      </c>
      <c r="AR9" s="278">
        <v>1737</v>
      </c>
      <c r="AS9" s="278">
        <v>1793</v>
      </c>
      <c r="AT9" s="278">
        <v>1866</v>
      </c>
      <c r="AU9" s="278">
        <v>1750</v>
      </c>
      <c r="AV9" s="278">
        <v>1689</v>
      </c>
      <c r="AW9" s="278">
        <v>1558</v>
      </c>
      <c r="AX9" s="278">
        <v>1505</v>
      </c>
      <c r="AY9" s="278">
        <v>1443</v>
      </c>
      <c r="AZ9" s="278">
        <v>1269</v>
      </c>
      <c r="BA9" s="278">
        <v>1246</v>
      </c>
      <c r="BB9" s="278">
        <v>1175</v>
      </c>
      <c r="BC9" s="278">
        <v>1026</v>
      </c>
      <c r="BD9" s="278">
        <v>857</v>
      </c>
      <c r="BE9" s="278">
        <v>855</v>
      </c>
      <c r="BF9" s="278">
        <v>831</v>
      </c>
      <c r="BG9" s="278">
        <v>715</v>
      </c>
      <c r="BH9" s="278">
        <v>665</v>
      </c>
      <c r="BI9" s="278">
        <v>613</v>
      </c>
      <c r="BJ9" s="278">
        <v>535</v>
      </c>
      <c r="BK9" s="278">
        <v>452</v>
      </c>
      <c r="BL9" s="278">
        <v>488</v>
      </c>
      <c r="BM9" s="278">
        <v>408</v>
      </c>
      <c r="BN9" s="278">
        <v>379</v>
      </c>
      <c r="BO9" s="278">
        <v>344</v>
      </c>
      <c r="BP9" s="278">
        <v>247</v>
      </c>
      <c r="BQ9" s="278">
        <v>251</v>
      </c>
      <c r="BR9" s="278">
        <v>262</v>
      </c>
      <c r="BS9" s="278">
        <v>229</v>
      </c>
      <c r="BT9" s="278">
        <v>237</v>
      </c>
      <c r="BU9" s="278">
        <v>241</v>
      </c>
      <c r="BV9" s="278">
        <v>190</v>
      </c>
      <c r="BW9" s="278">
        <v>215</v>
      </c>
      <c r="BX9" s="278">
        <v>141</v>
      </c>
      <c r="BY9" s="278">
        <v>179</v>
      </c>
      <c r="BZ9" s="278">
        <v>138</v>
      </c>
      <c r="CA9" s="278">
        <v>115</v>
      </c>
      <c r="CB9" s="278">
        <v>107</v>
      </c>
      <c r="CC9" s="278">
        <v>104</v>
      </c>
      <c r="CD9" s="278">
        <v>95</v>
      </c>
      <c r="CE9" s="278">
        <v>66</v>
      </c>
      <c r="CF9" s="278">
        <v>59</v>
      </c>
      <c r="CG9" s="278">
        <v>53</v>
      </c>
      <c r="CH9" s="278">
        <v>44</v>
      </c>
      <c r="CI9" s="278">
        <v>36</v>
      </c>
      <c r="CJ9" s="278">
        <v>34</v>
      </c>
      <c r="CK9" s="278">
        <v>22</v>
      </c>
      <c r="CL9" s="278">
        <v>17</v>
      </c>
      <c r="CM9" s="278">
        <v>19</v>
      </c>
      <c r="CN9" s="278">
        <v>12</v>
      </c>
      <c r="CO9" s="278">
        <v>3</v>
      </c>
      <c r="CP9" s="278">
        <v>9</v>
      </c>
      <c r="CQ9" s="278">
        <v>5</v>
      </c>
      <c r="CR9" s="278">
        <v>8</v>
      </c>
      <c r="CS9" s="278">
        <v>4</v>
      </c>
      <c r="CT9" s="278">
        <v>3</v>
      </c>
      <c r="CU9" s="278">
        <v>2</v>
      </c>
      <c r="CV9" s="278">
        <v>1</v>
      </c>
      <c r="CW9" s="278">
        <v>3</v>
      </c>
      <c r="CX9" s="285">
        <v>1</v>
      </c>
      <c r="CY9" s="278">
        <v>0</v>
      </c>
      <c r="CZ9" s="285">
        <v>2</v>
      </c>
      <c r="DA9" s="286">
        <v>0</v>
      </c>
      <c r="DB9" s="285">
        <v>440</v>
      </c>
      <c r="DC9" s="285">
        <v>132</v>
      </c>
      <c r="DD9" s="285">
        <v>149</v>
      </c>
      <c r="DE9" s="285">
        <v>78804</v>
      </c>
    </row>
    <row r="10" spans="1:109" s="210" customFormat="1" ht="22.5" customHeight="1">
      <c r="A10" s="208"/>
      <c r="B10" s="209" t="s">
        <v>8</v>
      </c>
      <c r="C10" s="278">
        <v>943</v>
      </c>
      <c r="D10" s="278">
        <v>1082</v>
      </c>
      <c r="E10" s="278">
        <v>1100</v>
      </c>
      <c r="F10" s="278">
        <v>1086</v>
      </c>
      <c r="G10" s="278">
        <v>1084</v>
      </c>
      <c r="H10" s="278">
        <v>1164</v>
      </c>
      <c r="I10" s="278">
        <v>1137</v>
      </c>
      <c r="J10" s="278">
        <v>1155</v>
      </c>
      <c r="K10" s="278">
        <v>1125</v>
      </c>
      <c r="L10" s="278">
        <v>1178</v>
      </c>
      <c r="M10" s="278">
        <v>1110</v>
      </c>
      <c r="N10" s="278">
        <v>1276</v>
      </c>
      <c r="O10" s="278">
        <v>1160</v>
      </c>
      <c r="P10" s="278">
        <v>1244</v>
      </c>
      <c r="Q10" s="278">
        <v>1337</v>
      </c>
      <c r="R10" s="278">
        <v>1397</v>
      </c>
      <c r="S10" s="278">
        <v>1391</v>
      </c>
      <c r="T10" s="278">
        <v>1252</v>
      </c>
      <c r="U10" s="278">
        <v>1195</v>
      </c>
      <c r="V10" s="278">
        <v>1148</v>
      </c>
      <c r="W10" s="278">
        <v>1122</v>
      </c>
      <c r="X10" s="278">
        <v>1059</v>
      </c>
      <c r="Y10" s="278">
        <v>996</v>
      </c>
      <c r="Z10" s="278">
        <v>934</v>
      </c>
      <c r="AA10" s="278">
        <v>934</v>
      </c>
      <c r="AB10" s="278">
        <v>1005</v>
      </c>
      <c r="AC10" s="278">
        <v>1069</v>
      </c>
      <c r="AD10" s="278">
        <v>1064</v>
      </c>
      <c r="AE10" s="278">
        <v>1183</v>
      </c>
      <c r="AF10" s="278">
        <v>1309</v>
      </c>
      <c r="AG10" s="278">
        <v>1464</v>
      </c>
      <c r="AH10" s="278">
        <v>1566</v>
      </c>
      <c r="AI10" s="278">
        <v>1563</v>
      </c>
      <c r="AJ10" s="278">
        <v>1634</v>
      </c>
      <c r="AK10" s="278">
        <v>1690</v>
      </c>
      <c r="AL10" s="278">
        <v>1782</v>
      </c>
      <c r="AM10" s="278">
        <v>1745</v>
      </c>
      <c r="AN10" s="278">
        <v>1786</v>
      </c>
      <c r="AO10" s="278">
        <v>1764</v>
      </c>
      <c r="AP10" s="278">
        <v>1946</v>
      </c>
      <c r="AQ10" s="278">
        <v>2085</v>
      </c>
      <c r="AR10" s="278">
        <v>2040</v>
      </c>
      <c r="AS10" s="278">
        <v>1981</v>
      </c>
      <c r="AT10" s="278">
        <v>2070</v>
      </c>
      <c r="AU10" s="278">
        <v>1949</v>
      </c>
      <c r="AV10" s="278">
        <v>1868</v>
      </c>
      <c r="AW10" s="278">
        <v>1806</v>
      </c>
      <c r="AX10" s="278">
        <v>1675</v>
      </c>
      <c r="AY10" s="278">
        <v>1480</v>
      </c>
      <c r="AZ10" s="278">
        <v>1423</v>
      </c>
      <c r="BA10" s="278">
        <v>1299</v>
      </c>
      <c r="BB10" s="278">
        <v>1312</v>
      </c>
      <c r="BC10" s="278">
        <v>1149</v>
      </c>
      <c r="BD10" s="278">
        <v>908</v>
      </c>
      <c r="BE10" s="278">
        <v>892</v>
      </c>
      <c r="BF10" s="278">
        <v>943</v>
      </c>
      <c r="BG10" s="278">
        <v>842</v>
      </c>
      <c r="BH10" s="278">
        <v>715</v>
      </c>
      <c r="BI10" s="278">
        <v>708</v>
      </c>
      <c r="BJ10" s="278">
        <v>620</v>
      </c>
      <c r="BK10" s="278">
        <v>555</v>
      </c>
      <c r="BL10" s="278">
        <v>548</v>
      </c>
      <c r="BM10" s="278">
        <v>494</v>
      </c>
      <c r="BN10" s="278">
        <v>471</v>
      </c>
      <c r="BO10" s="278">
        <v>437</v>
      </c>
      <c r="BP10" s="278">
        <v>378</v>
      </c>
      <c r="BQ10" s="278">
        <v>331</v>
      </c>
      <c r="BR10" s="278">
        <v>338</v>
      </c>
      <c r="BS10" s="278">
        <v>285</v>
      </c>
      <c r="BT10" s="278">
        <v>340</v>
      </c>
      <c r="BU10" s="278">
        <v>293</v>
      </c>
      <c r="BV10" s="278">
        <v>235</v>
      </c>
      <c r="BW10" s="278">
        <v>277</v>
      </c>
      <c r="BX10" s="278">
        <v>230</v>
      </c>
      <c r="BY10" s="278">
        <v>224</v>
      </c>
      <c r="BZ10" s="278">
        <v>202</v>
      </c>
      <c r="CA10" s="278">
        <v>189</v>
      </c>
      <c r="CB10" s="278">
        <v>152</v>
      </c>
      <c r="CC10" s="278">
        <v>153</v>
      </c>
      <c r="CD10" s="278">
        <v>172</v>
      </c>
      <c r="CE10" s="278">
        <v>116</v>
      </c>
      <c r="CF10" s="278">
        <v>113</v>
      </c>
      <c r="CG10" s="278">
        <v>96</v>
      </c>
      <c r="CH10" s="278">
        <v>93</v>
      </c>
      <c r="CI10" s="278">
        <v>76</v>
      </c>
      <c r="CJ10" s="278">
        <v>48</v>
      </c>
      <c r="CK10" s="278">
        <v>55</v>
      </c>
      <c r="CL10" s="278">
        <v>46</v>
      </c>
      <c r="CM10" s="278">
        <v>36</v>
      </c>
      <c r="CN10" s="278">
        <v>30</v>
      </c>
      <c r="CO10" s="278">
        <v>17</v>
      </c>
      <c r="CP10" s="278">
        <v>11</v>
      </c>
      <c r="CQ10" s="278">
        <v>11</v>
      </c>
      <c r="CR10" s="278">
        <v>5</v>
      </c>
      <c r="CS10" s="278">
        <v>12</v>
      </c>
      <c r="CT10" s="278">
        <v>5</v>
      </c>
      <c r="CU10" s="278">
        <v>2</v>
      </c>
      <c r="CV10" s="278">
        <v>3</v>
      </c>
      <c r="CW10" s="278">
        <v>4</v>
      </c>
      <c r="CX10" s="278">
        <v>1</v>
      </c>
      <c r="CY10" s="285">
        <v>2</v>
      </c>
      <c r="CZ10" s="278">
        <v>3</v>
      </c>
      <c r="DA10" s="286">
        <v>0</v>
      </c>
      <c r="DB10" s="285">
        <v>349</v>
      </c>
      <c r="DC10" s="285">
        <v>89</v>
      </c>
      <c r="DD10" s="285">
        <v>77</v>
      </c>
      <c r="DE10" s="285">
        <v>86548</v>
      </c>
    </row>
    <row r="11" spans="1:109" s="210" customFormat="1" ht="22.5" customHeight="1">
      <c r="A11" s="208" t="s">
        <v>145</v>
      </c>
      <c r="B11" s="209" t="s">
        <v>7</v>
      </c>
      <c r="C11" s="278">
        <v>424</v>
      </c>
      <c r="D11" s="278">
        <v>432</v>
      </c>
      <c r="E11" s="278">
        <v>456</v>
      </c>
      <c r="F11" s="278">
        <v>481</v>
      </c>
      <c r="G11" s="278">
        <v>490</v>
      </c>
      <c r="H11" s="278">
        <v>504</v>
      </c>
      <c r="I11" s="278">
        <v>535</v>
      </c>
      <c r="J11" s="278">
        <v>511</v>
      </c>
      <c r="K11" s="278">
        <v>497</v>
      </c>
      <c r="L11" s="278">
        <v>537</v>
      </c>
      <c r="M11" s="278">
        <v>584</v>
      </c>
      <c r="N11" s="278">
        <v>579</v>
      </c>
      <c r="O11" s="278">
        <v>545</v>
      </c>
      <c r="P11" s="278">
        <v>591</v>
      </c>
      <c r="Q11" s="278">
        <v>668</v>
      </c>
      <c r="R11" s="278">
        <v>717</v>
      </c>
      <c r="S11" s="278">
        <v>648</v>
      </c>
      <c r="T11" s="278">
        <v>615</v>
      </c>
      <c r="U11" s="278">
        <v>592</v>
      </c>
      <c r="V11" s="278">
        <v>585</v>
      </c>
      <c r="W11" s="278">
        <v>562</v>
      </c>
      <c r="X11" s="278">
        <v>537</v>
      </c>
      <c r="Y11" s="278">
        <v>483</v>
      </c>
      <c r="Z11" s="278">
        <v>554</v>
      </c>
      <c r="AA11" s="278">
        <v>516</v>
      </c>
      <c r="AB11" s="278">
        <v>527</v>
      </c>
      <c r="AC11" s="278">
        <v>523</v>
      </c>
      <c r="AD11" s="278">
        <v>548</v>
      </c>
      <c r="AE11" s="278">
        <v>558</v>
      </c>
      <c r="AF11" s="278">
        <v>581</v>
      </c>
      <c r="AG11" s="278">
        <v>626</v>
      </c>
      <c r="AH11" s="278">
        <v>651</v>
      </c>
      <c r="AI11" s="278">
        <v>660</v>
      </c>
      <c r="AJ11" s="278">
        <v>633</v>
      </c>
      <c r="AK11" s="278">
        <v>684</v>
      </c>
      <c r="AL11" s="278">
        <v>654</v>
      </c>
      <c r="AM11" s="278">
        <v>657</v>
      </c>
      <c r="AN11" s="278">
        <v>676</v>
      </c>
      <c r="AO11" s="278">
        <v>644</v>
      </c>
      <c r="AP11" s="278">
        <v>672</v>
      </c>
      <c r="AQ11" s="278">
        <v>707</v>
      </c>
      <c r="AR11" s="278">
        <v>674</v>
      </c>
      <c r="AS11" s="278">
        <v>706</v>
      </c>
      <c r="AT11" s="278">
        <v>704</v>
      </c>
      <c r="AU11" s="278">
        <v>731</v>
      </c>
      <c r="AV11" s="278">
        <v>661</v>
      </c>
      <c r="AW11" s="278">
        <v>658</v>
      </c>
      <c r="AX11" s="278">
        <v>687</v>
      </c>
      <c r="AY11" s="278">
        <v>650</v>
      </c>
      <c r="AZ11" s="278">
        <v>686</v>
      </c>
      <c r="BA11" s="278">
        <v>624</v>
      </c>
      <c r="BB11" s="278">
        <v>630</v>
      </c>
      <c r="BC11" s="278">
        <v>563</v>
      </c>
      <c r="BD11" s="278">
        <v>522</v>
      </c>
      <c r="BE11" s="278">
        <v>502</v>
      </c>
      <c r="BF11" s="278">
        <v>522</v>
      </c>
      <c r="BG11" s="278">
        <v>454</v>
      </c>
      <c r="BH11" s="278">
        <v>449</v>
      </c>
      <c r="BI11" s="278">
        <v>419</v>
      </c>
      <c r="BJ11" s="278">
        <v>415</v>
      </c>
      <c r="BK11" s="278">
        <v>385</v>
      </c>
      <c r="BL11" s="278">
        <v>346</v>
      </c>
      <c r="BM11" s="278">
        <v>307</v>
      </c>
      <c r="BN11" s="278">
        <v>277</v>
      </c>
      <c r="BO11" s="278">
        <v>243</v>
      </c>
      <c r="BP11" s="278">
        <v>256</v>
      </c>
      <c r="BQ11" s="278">
        <v>219</v>
      </c>
      <c r="BR11" s="278">
        <v>201</v>
      </c>
      <c r="BS11" s="278">
        <v>171</v>
      </c>
      <c r="BT11" s="278">
        <v>190</v>
      </c>
      <c r="BU11" s="278">
        <v>168</v>
      </c>
      <c r="BV11" s="278">
        <v>143</v>
      </c>
      <c r="BW11" s="278">
        <v>171</v>
      </c>
      <c r="BX11" s="278">
        <v>145</v>
      </c>
      <c r="BY11" s="278">
        <v>109</v>
      </c>
      <c r="BZ11" s="278">
        <v>122</v>
      </c>
      <c r="CA11" s="278">
        <v>102</v>
      </c>
      <c r="CB11" s="278">
        <v>83</v>
      </c>
      <c r="CC11" s="278">
        <v>95</v>
      </c>
      <c r="CD11" s="278">
        <v>66</v>
      </c>
      <c r="CE11" s="278">
        <v>67</v>
      </c>
      <c r="CF11" s="278">
        <v>70</v>
      </c>
      <c r="CG11" s="278">
        <v>37</v>
      </c>
      <c r="CH11" s="278">
        <v>48</v>
      </c>
      <c r="CI11" s="278">
        <v>39</v>
      </c>
      <c r="CJ11" s="278">
        <v>22</v>
      </c>
      <c r="CK11" s="278">
        <v>26</v>
      </c>
      <c r="CL11" s="278">
        <v>15</v>
      </c>
      <c r="CM11" s="278">
        <v>12</v>
      </c>
      <c r="CN11" s="278">
        <v>10</v>
      </c>
      <c r="CO11" s="278">
        <v>8</v>
      </c>
      <c r="CP11" s="278">
        <v>3</v>
      </c>
      <c r="CQ11" s="278">
        <v>5</v>
      </c>
      <c r="CR11" s="278">
        <v>5</v>
      </c>
      <c r="CS11" s="278">
        <v>5</v>
      </c>
      <c r="CT11" s="278">
        <v>3</v>
      </c>
      <c r="CU11" s="285">
        <v>3</v>
      </c>
      <c r="CV11" s="278">
        <v>0</v>
      </c>
      <c r="CW11" s="278">
        <v>1</v>
      </c>
      <c r="CX11" s="278">
        <v>2</v>
      </c>
      <c r="CY11" s="278">
        <v>1</v>
      </c>
      <c r="CZ11" s="278">
        <v>3</v>
      </c>
      <c r="DA11" s="286">
        <v>0</v>
      </c>
      <c r="DB11" s="285">
        <v>551</v>
      </c>
      <c r="DC11" s="285">
        <v>140</v>
      </c>
      <c r="DD11" s="285">
        <v>943</v>
      </c>
      <c r="DE11" s="285">
        <v>40719</v>
      </c>
    </row>
    <row r="12" spans="1:109" s="210" customFormat="1" ht="22.5" customHeight="1">
      <c r="A12" s="208"/>
      <c r="B12" s="209" t="s">
        <v>8</v>
      </c>
      <c r="C12" s="278">
        <v>391</v>
      </c>
      <c r="D12" s="278">
        <v>472</v>
      </c>
      <c r="E12" s="278">
        <v>459</v>
      </c>
      <c r="F12" s="278">
        <v>450</v>
      </c>
      <c r="G12" s="278">
        <v>467</v>
      </c>
      <c r="H12" s="278">
        <v>504</v>
      </c>
      <c r="I12" s="278">
        <v>469</v>
      </c>
      <c r="J12" s="278">
        <v>515</v>
      </c>
      <c r="K12" s="278">
        <v>521</v>
      </c>
      <c r="L12" s="278">
        <v>535</v>
      </c>
      <c r="M12" s="278">
        <v>569</v>
      </c>
      <c r="N12" s="278">
        <v>570</v>
      </c>
      <c r="O12" s="278">
        <v>531</v>
      </c>
      <c r="P12" s="278">
        <v>571</v>
      </c>
      <c r="Q12" s="278">
        <v>666</v>
      </c>
      <c r="R12" s="278">
        <v>653</v>
      </c>
      <c r="S12" s="278">
        <v>694</v>
      </c>
      <c r="T12" s="278">
        <v>621</v>
      </c>
      <c r="U12" s="278">
        <v>622</v>
      </c>
      <c r="V12" s="278">
        <v>585</v>
      </c>
      <c r="W12" s="278">
        <v>573</v>
      </c>
      <c r="X12" s="278">
        <v>576</v>
      </c>
      <c r="Y12" s="278">
        <v>525</v>
      </c>
      <c r="Z12" s="278">
        <v>553</v>
      </c>
      <c r="AA12" s="278">
        <v>507</v>
      </c>
      <c r="AB12" s="278">
        <v>605</v>
      </c>
      <c r="AC12" s="278">
        <v>587</v>
      </c>
      <c r="AD12" s="278">
        <v>599</v>
      </c>
      <c r="AE12" s="278">
        <v>668</v>
      </c>
      <c r="AF12" s="278">
        <v>703</v>
      </c>
      <c r="AG12" s="278">
        <v>696</v>
      </c>
      <c r="AH12" s="278">
        <v>765</v>
      </c>
      <c r="AI12" s="278">
        <v>772</v>
      </c>
      <c r="AJ12" s="278">
        <v>725</v>
      </c>
      <c r="AK12" s="278">
        <v>776</v>
      </c>
      <c r="AL12" s="278">
        <v>784</v>
      </c>
      <c r="AM12" s="278">
        <v>763</v>
      </c>
      <c r="AN12" s="278">
        <v>788</v>
      </c>
      <c r="AO12" s="278">
        <v>734</v>
      </c>
      <c r="AP12" s="278">
        <v>852</v>
      </c>
      <c r="AQ12" s="278">
        <v>901</v>
      </c>
      <c r="AR12" s="278">
        <v>873</v>
      </c>
      <c r="AS12" s="278">
        <v>818</v>
      </c>
      <c r="AT12" s="278">
        <v>871</v>
      </c>
      <c r="AU12" s="278">
        <v>862</v>
      </c>
      <c r="AV12" s="278">
        <v>804</v>
      </c>
      <c r="AW12" s="278">
        <v>824</v>
      </c>
      <c r="AX12" s="278">
        <v>868</v>
      </c>
      <c r="AY12" s="278">
        <v>814</v>
      </c>
      <c r="AZ12" s="278">
        <v>805</v>
      </c>
      <c r="BA12" s="278">
        <v>745</v>
      </c>
      <c r="BB12" s="278">
        <v>808</v>
      </c>
      <c r="BC12" s="278">
        <v>721</v>
      </c>
      <c r="BD12" s="278">
        <v>673</v>
      </c>
      <c r="BE12" s="278">
        <v>595</v>
      </c>
      <c r="BF12" s="278">
        <v>640</v>
      </c>
      <c r="BG12" s="278">
        <v>618</v>
      </c>
      <c r="BH12" s="278">
        <v>529</v>
      </c>
      <c r="BI12" s="278">
        <v>528</v>
      </c>
      <c r="BJ12" s="278">
        <v>488</v>
      </c>
      <c r="BK12" s="278">
        <v>451</v>
      </c>
      <c r="BL12" s="278">
        <v>458</v>
      </c>
      <c r="BM12" s="278">
        <v>430</v>
      </c>
      <c r="BN12" s="278">
        <v>348</v>
      </c>
      <c r="BO12" s="278">
        <v>317</v>
      </c>
      <c r="BP12" s="278">
        <v>291</v>
      </c>
      <c r="BQ12" s="278">
        <v>307</v>
      </c>
      <c r="BR12" s="278">
        <v>278</v>
      </c>
      <c r="BS12" s="278">
        <v>245</v>
      </c>
      <c r="BT12" s="278">
        <v>230</v>
      </c>
      <c r="BU12" s="278">
        <v>216</v>
      </c>
      <c r="BV12" s="278">
        <v>194</v>
      </c>
      <c r="BW12" s="278">
        <v>232</v>
      </c>
      <c r="BX12" s="278">
        <v>196</v>
      </c>
      <c r="BY12" s="278">
        <v>187</v>
      </c>
      <c r="BZ12" s="278">
        <v>183</v>
      </c>
      <c r="CA12" s="278">
        <v>145</v>
      </c>
      <c r="CB12" s="278">
        <v>150</v>
      </c>
      <c r="CC12" s="278">
        <v>137</v>
      </c>
      <c r="CD12" s="278">
        <v>119</v>
      </c>
      <c r="CE12" s="278">
        <v>78</v>
      </c>
      <c r="CF12" s="278">
        <v>110</v>
      </c>
      <c r="CG12" s="278">
        <v>80</v>
      </c>
      <c r="CH12" s="278">
        <v>72</v>
      </c>
      <c r="CI12" s="278">
        <v>68</v>
      </c>
      <c r="CJ12" s="278">
        <v>60</v>
      </c>
      <c r="CK12" s="278">
        <v>32</v>
      </c>
      <c r="CL12" s="278">
        <v>22</v>
      </c>
      <c r="CM12" s="278">
        <v>34</v>
      </c>
      <c r="CN12" s="278">
        <v>25</v>
      </c>
      <c r="CO12" s="278">
        <v>14</v>
      </c>
      <c r="CP12" s="278">
        <v>19</v>
      </c>
      <c r="CQ12" s="278">
        <v>4</v>
      </c>
      <c r="CR12" s="278">
        <v>6</v>
      </c>
      <c r="CS12" s="278">
        <v>13</v>
      </c>
      <c r="CT12" s="278">
        <v>9</v>
      </c>
      <c r="CU12" s="278">
        <v>4</v>
      </c>
      <c r="CV12" s="278">
        <v>4</v>
      </c>
      <c r="CW12" s="278">
        <v>3</v>
      </c>
      <c r="CX12" s="278">
        <v>3</v>
      </c>
      <c r="CY12" s="278">
        <v>1</v>
      </c>
      <c r="CZ12" s="278">
        <v>7</v>
      </c>
      <c r="DA12" s="286">
        <v>0</v>
      </c>
      <c r="DB12" s="285">
        <v>504</v>
      </c>
      <c r="DC12" s="285">
        <v>99</v>
      </c>
      <c r="DD12" s="285">
        <v>864</v>
      </c>
      <c r="DE12" s="285">
        <v>46450</v>
      </c>
    </row>
    <row r="13" spans="1:109" s="210" customFormat="1" ht="22.5" customHeight="1">
      <c r="A13" s="208" t="s">
        <v>130</v>
      </c>
      <c r="B13" s="209" t="s">
        <v>7</v>
      </c>
      <c r="C13" s="278">
        <v>572</v>
      </c>
      <c r="D13" s="278">
        <v>636</v>
      </c>
      <c r="E13" s="278">
        <v>665</v>
      </c>
      <c r="F13" s="278">
        <v>664</v>
      </c>
      <c r="G13" s="278">
        <v>718</v>
      </c>
      <c r="H13" s="278">
        <v>735</v>
      </c>
      <c r="I13" s="278">
        <v>777</v>
      </c>
      <c r="J13" s="278">
        <v>791</v>
      </c>
      <c r="K13" s="278">
        <v>835</v>
      </c>
      <c r="L13" s="278">
        <v>844</v>
      </c>
      <c r="M13" s="278">
        <v>891</v>
      </c>
      <c r="N13" s="278">
        <v>980</v>
      </c>
      <c r="O13" s="278">
        <v>922</v>
      </c>
      <c r="P13" s="278">
        <v>973</v>
      </c>
      <c r="Q13" s="278">
        <v>1077</v>
      </c>
      <c r="R13" s="278">
        <v>1119</v>
      </c>
      <c r="S13" s="278">
        <v>1188</v>
      </c>
      <c r="T13" s="278">
        <v>1245</v>
      </c>
      <c r="U13" s="278">
        <v>1192</v>
      </c>
      <c r="V13" s="278">
        <v>1146</v>
      </c>
      <c r="W13" s="278">
        <v>1046</v>
      </c>
      <c r="X13" s="278">
        <v>954</v>
      </c>
      <c r="Y13" s="278">
        <v>1043</v>
      </c>
      <c r="Z13" s="278">
        <v>967</v>
      </c>
      <c r="AA13" s="278">
        <v>1001</v>
      </c>
      <c r="AB13" s="278">
        <v>999</v>
      </c>
      <c r="AC13" s="278">
        <v>1074</v>
      </c>
      <c r="AD13" s="278">
        <v>1116</v>
      </c>
      <c r="AE13" s="278">
        <v>1170</v>
      </c>
      <c r="AF13" s="278">
        <v>1217</v>
      </c>
      <c r="AG13" s="278">
        <v>1214</v>
      </c>
      <c r="AH13" s="278">
        <v>1321</v>
      </c>
      <c r="AI13" s="278">
        <v>1351</v>
      </c>
      <c r="AJ13" s="278">
        <v>1279</v>
      </c>
      <c r="AK13" s="278">
        <v>1294</v>
      </c>
      <c r="AL13" s="278">
        <v>1294</v>
      </c>
      <c r="AM13" s="278">
        <v>1246</v>
      </c>
      <c r="AN13" s="278">
        <v>1158</v>
      </c>
      <c r="AO13" s="278">
        <v>1174</v>
      </c>
      <c r="AP13" s="278">
        <v>1215</v>
      </c>
      <c r="AQ13" s="278">
        <v>1197</v>
      </c>
      <c r="AR13" s="278">
        <v>1250</v>
      </c>
      <c r="AS13" s="278">
        <v>1188</v>
      </c>
      <c r="AT13" s="278">
        <v>1197</v>
      </c>
      <c r="AU13" s="278">
        <v>1147</v>
      </c>
      <c r="AV13" s="278">
        <v>1184</v>
      </c>
      <c r="AW13" s="278">
        <v>1158</v>
      </c>
      <c r="AX13" s="278">
        <v>1171</v>
      </c>
      <c r="AY13" s="278">
        <v>1189</v>
      </c>
      <c r="AZ13" s="278">
        <v>1138</v>
      </c>
      <c r="BA13" s="278">
        <v>1143</v>
      </c>
      <c r="BB13" s="278">
        <v>1159</v>
      </c>
      <c r="BC13" s="278">
        <v>1175</v>
      </c>
      <c r="BD13" s="278">
        <v>1133</v>
      </c>
      <c r="BE13" s="278">
        <v>1107</v>
      </c>
      <c r="BF13" s="278">
        <v>1101</v>
      </c>
      <c r="BG13" s="278">
        <v>1046</v>
      </c>
      <c r="BH13" s="278">
        <v>993</v>
      </c>
      <c r="BI13" s="278">
        <v>979</v>
      </c>
      <c r="BJ13" s="278">
        <v>928</v>
      </c>
      <c r="BK13" s="278">
        <v>853</v>
      </c>
      <c r="BL13" s="278">
        <v>803</v>
      </c>
      <c r="BM13" s="278">
        <v>710</v>
      </c>
      <c r="BN13" s="278">
        <v>639</v>
      </c>
      <c r="BO13" s="278">
        <v>598</v>
      </c>
      <c r="BP13" s="278">
        <v>513</v>
      </c>
      <c r="BQ13" s="278">
        <v>464</v>
      </c>
      <c r="BR13" s="278">
        <v>413</v>
      </c>
      <c r="BS13" s="278">
        <v>388</v>
      </c>
      <c r="BT13" s="278">
        <v>434</v>
      </c>
      <c r="BU13" s="278">
        <v>439</v>
      </c>
      <c r="BV13" s="278">
        <v>356</v>
      </c>
      <c r="BW13" s="278">
        <v>426</v>
      </c>
      <c r="BX13" s="278">
        <v>367</v>
      </c>
      <c r="BY13" s="278">
        <v>357</v>
      </c>
      <c r="BZ13" s="278">
        <v>360</v>
      </c>
      <c r="CA13" s="278">
        <v>336</v>
      </c>
      <c r="CB13" s="278">
        <v>315</v>
      </c>
      <c r="CC13" s="278">
        <v>234</v>
      </c>
      <c r="CD13" s="278">
        <v>275</v>
      </c>
      <c r="CE13" s="278">
        <v>193</v>
      </c>
      <c r="CF13" s="278">
        <v>176</v>
      </c>
      <c r="CG13" s="278">
        <v>154</v>
      </c>
      <c r="CH13" s="278">
        <v>140</v>
      </c>
      <c r="CI13" s="278">
        <v>110</v>
      </c>
      <c r="CJ13" s="278">
        <v>91</v>
      </c>
      <c r="CK13" s="278">
        <v>79</v>
      </c>
      <c r="CL13" s="278">
        <v>64</v>
      </c>
      <c r="CM13" s="278">
        <v>57</v>
      </c>
      <c r="CN13" s="278">
        <v>53</v>
      </c>
      <c r="CO13" s="278">
        <v>28</v>
      </c>
      <c r="CP13" s="278">
        <v>38</v>
      </c>
      <c r="CQ13" s="278">
        <v>21</v>
      </c>
      <c r="CR13" s="278">
        <v>16</v>
      </c>
      <c r="CS13" s="278">
        <v>20</v>
      </c>
      <c r="CT13" s="278">
        <v>18</v>
      </c>
      <c r="CU13" s="278">
        <v>9</v>
      </c>
      <c r="CV13" s="278">
        <v>10</v>
      </c>
      <c r="CW13" s="278">
        <v>5</v>
      </c>
      <c r="CX13" s="278">
        <v>3</v>
      </c>
      <c r="CY13" s="278">
        <v>14</v>
      </c>
      <c r="CZ13" s="278">
        <v>6</v>
      </c>
      <c r="DA13" s="286">
        <v>2</v>
      </c>
      <c r="DB13" s="285">
        <v>1204</v>
      </c>
      <c r="DC13" s="285">
        <v>441</v>
      </c>
      <c r="DD13" s="285">
        <v>268</v>
      </c>
      <c r="DE13" s="285">
        <v>76186</v>
      </c>
    </row>
    <row r="14" spans="1:109" s="210" customFormat="1" ht="22.5" customHeight="1">
      <c r="A14" s="208"/>
      <c r="B14" s="209" t="s">
        <v>8</v>
      </c>
      <c r="C14" s="278">
        <v>494</v>
      </c>
      <c r="D14" s="278">
        <v>563</v>
      </c>
      <c r="E14" s="278">
        <v>633</v>
      </c>
      <c r="F14" s="278">
        <v>596</v>
      </c>
      <c r="G14" s="278">
        <v>680</v>
      </c>
      <c r="H14" s="278">
        <v>783</v>
      </c>
      <c r="I14" s="278">
        <v>734</v>
      </c>
      <c r="J14" s="278">
        <v>796</v>
      </c>
      <c r="K14" s="278">
        <v>795</v>
      </c>
      <c r="L14" s="278">
        <v>789</v>
      </c>
      <c r="M14" s="278">
        <v>870</v>
      </c>
      <c r="N14" s="278">
        <v>922</v>
      </c>
      <c r="O14" s="278">
        <v>927</v>
      </c>
      <c r="P14" s="278">
        <v>903</v>
      </c>
      <c r="Q14" s="278">
        <v>1075</v>
      </c>
      <c r="R14" s="278">
        <v>1098</v>
      </c>
      <c r="S14" s="278">
        <v>1031</v>
      </c>
      <c r="T14" s="278">
        <v>1018</v>
      </c>
      <c r="U14" s="278">
        <v>996</v>
      </c>
      <c r="V14" s="278">
        <v>966</v>
      </c>
      <c r="W14" s="278">
        <v>998</v>
      </c>
      <c r="X14" s="278">
        <v>1033</v>
      </c>
      <c r="Y14" s="278">
        <v>997</v>
      </c>
      <c r="Z14" s="278">
        <v>1035</v>
      </c>
      <c r="AA14" s="278">
        <v>963</v>
      </c>
      <c r="AB14" s="278">
        <v>1079</v>
      </c>
      <c r="AC14" s="278">
        <v>1175</v>
      </c>
      <c r="AD14" s="278">
        <v>1144</v>
      </c>
      <c r="AE14" s="278">
        <v>1236</v>
      </c>
      <c r="AF14" s="278">
        <v>1277</v>
      </c>
      <c r="AG14" s="278">
        <v>1445</v>
      </c>
      <c r="AH14" s="278">
        <v>1431</v>
      </c>
      <c r="AI14" s="278">
        <v>1444</v>
      </c>
      <c r="AJ14" s="278">
        <v>1434</v>
      </c>
      <c r="AK14" s="278">
        <v>1462</v>
      </c>
      <c r="AL14" s="278">
        <v>1438</v>
      </c>
      <c r="AM14" s="278">
        <v>1447</v>
      </c>
      <c r="AN14" s="278">
        <v>1394</v>
      </c>
      <c r="AO14" s="278">
        <v>1422</v>
      </c>
      <c r="AP14" s="278">
        <v>1381</v>
      </c>
      <c r="AQ14" s="278">
        <v>1482</v>
      </c>
      <c r="AR14" s="278">
        <v>1461</v>
      </c>
      <c r="AS14" s="278">
        <v>1446</v>
      </c>
      <c r="AT14" s="278">
        <v>1482</v>
      </c>
      <c r="AU14" s="278">
        <v>1356</v>
      </c>
      <c r="AV14" s="278">
        <v>1327</v>
      </c>
      <c r="AW14" s="278">
        <v>1350</v>
      </c>
      <c r="AX14" s="278">
        <v>1433</v>
      </c>
      <c r="AY14" s="278">
        <v>1414</v>
      </c>
      <c r="AZ14" s="278">
        <v>1382</v>
      </c>
      <c r="BA14" s="278">
        <v>1365</v>
      </c>
      <c r="BB14" s="278">
        <v>1377</v>
      </c>
      <c r="BC14" s="278">
        <v>1339</v>
      </c>
      <c r="BD14" s="278">
        <v>1319</v>
      </c>
      <c r="BE14" s="278">
        <v>1271</v>
      </c>
      <c r="BF14" s="278">
        <v>1320</v>
      </c>
      <c r="BG14" s="278">
        <v>1276</v>
      </c>
      <c r="BH14" s="278">
        <v>1166</v>
      </c>
      <c r="BI14" s="278">
        <v>1115</v>
      </c>
      <c r="BJ14" s="278">
        <v>1079</v>
      </c>
      <c r="BK14" s="278">
        <v>981</v>
      </c>
      <c r="BL14" s="278">
        <v>1008</v>
      </c>
      <c r="BM14" s="278">
        <v>910</v>
      </c>
      <c r="BN14" s="278">
        <v>790</v>
      </c>
      <c r="BO14" s="278">
        <v>841</v>
      </c>
      <c r="BP14" s="278">
        <v>701</v>
      </c>
      <c r="BQ14" s="278">
        <v>702</v>
      </c>
      <c r="BR14" s="278">
        <v>638</v>
      </c>
      <c r="BS14" s="278">
        <v>632</v>
      </c>
      <c r="BT14" s="278">
        <v>620</v>
      </c>
      <c r="BU14" s="278">
        <v>607</v>
      </c>
      <c r="BV14" s="278">
        <v>494</v>
      </c>
      <c r="BW14" s="278">
        <v>589</v>
      </c>
      <c r="BX14" s="278">
        <v>509</v>
      </c>
      <c r="BY14" s="278">
        <v>539</v>
      </c>
      <c r="BZ14" s="278">
        <v>471</v>
      </c>
      <c r="CA14" s="278">
        <v>447</v>
      </c>
      <c r="CB14" s="278">
        <v>430</v>
      </c>
      <c r="CC14" s="278">
        <v>349</v>
      </c>
      <c r="CD14" s="278">
        <v>403</v>
      </c>
      <c r="CE14" s="278">
        <v>274</v>
      </c>
      <c r="CF14" s="278">
        <v>290</v>
      </c>
      <c r="CG14" s="278">
        <v>239</v>
      </c>
      <c r="CH14" s="278">
        <v>231</v>
      </c>
      <c r="CI14" s="278">
        <v>199</v>
      </c>
      <c r="CJ14" s="278">
        <v>181</v>
      </c>
      <c r="CK14" s="278">
        <v>153</v>
      </c>
      <c r="CL14" s="278">
        <v>124</v>
      </c>
      <c r="CM14" s="278">
        <v>105</v>
      </c>
      <c r="CN14" s="278">
        <v>86</v>
      </c>
      <c r="CO14" s="278">
        <v>64</v>
      </c>
      <c r="CP14" s="278">
        <v>63</v>
      </c>
      <c r="CQ14" s="278">
        <v>44</v>
      </c>
      <c r="CR14" s="278">
        <v>35</v>
      </c>
      <c r="CS14" s="278">
        <v>36</v>
      </c>
      <c r="CT14" s="278">
        <v>29</v>
      </c>
      <c r="CU14" s="278">
        <v>14</v>
      </c>
      <c r="CV14" s="278">
        <v>16</v>
      </c>
      <c r="CW14" s="278">
        <v>9</v>
      </c>
      <c r="CX14" s="278">
        <v>4</v>
      </c>
      <c r="CY14" s="285">
        <v>5</v>
      </c>
      <c r="CZ14" s="278">
        <v>11</v>
      </c>
      <c r="DA14" s="286">
        <v>3</v>
      </c>
      <c r="DB14" s="285">
        <v>1179</v>
      </c>
      <c r="DC14" s="285">
        <v>338</v>
      </c>
      <c r="DD14" s="285">
        <v>166</v>
      </c>
      <c r="DE14" s="285">
        <v>85223</v>
      </c>
    </row>
    <row r="15" spans="1:109" s="210" customFormat="1" ht="22.5" customHeight="1">
      <c r="A15" s="208" t="s">
        <v>140</v>
      </c>
      <c r="B15" s="209" t="s">
        <v>7</v>
      </c>
      <c r="C15" s="278">
        <v>694</v>
      </c>
      <c r="D15" s="278">
        <v>751</v>
      </c>
      <c r="E15" s="278">
        <v>801</v>
      </c>
      <c r="F15" s="278">
        <v>792</v>
      </c>
      <c r="G15" s="278">
        <v>827</v>
      </c>
      <c r="H15" s="278">
        <v>804</v>
      </c>
      <c r="I15" s="278">
        <v>844</v>
      </c>
      <c r="J15" s="278">
        <v>823</v>
      </c>
      <c r="K15" s="278">
        <v>862</v>
      </c>
      <c r="L15" s="278">
        <v>882</v>
      </c>
      <c r="M15" s="278">
        <v>917</v>
      </c>
      <c r="N15" s="278">
        <v>980</v>
      </c>
      <c r="O15" s="278">
        <v>992</v>
      </c>
      <c r="P15" s="278">
        <v>1051</v>
      </c>
      <c r="Q15" s="278">
        <v>1294</v>
      </c>
      <c r="R15" s="278">
        <v>1175</v>
      </c>
      <c r="S15" s="278">
        <v>1198</v>
      </c>
      <c r="T15" s="278">
        <v>1142</v>
      </c>
      <c r="U15" s="278">
        <v>1215</v>
      </c>
      <c r="V15" s="278">
        <v>1208</v>
      </c>
      <c r="W15" s="278">
        <v>1185</v>
      </c>
      <c r="X15" s="278">
        <v>1026</v>
      </c>
      <c r="Y15" s="278">
        <v>1044</v>
      </c>
      <c r="Z15" s="278">
        <v>1132</v>
      </c>
      <c r="AA15" s="278">
        <v>1042</v>
      </c>
      <c r="AB15" s="278">
        <v>1101</v>
      </c>
      <c r="AC15" s="278">
        <v>1158</v>
      </c>
      <c r="AD15" s="278">
        <v>1183</v>
      </c>
      <c r="AE15" s="278">
        <v>1183</v>
      </c>
      <c r="AF15" s="278">
        <v>1181</v>
      </c>
      <c r="AG15" s="278">
        <v>1194</v>
      </c>
      <c r="AH15" s="278">
        <v>1286</v>
      </c>
      <c r="AI15" s="278">
        <v>1239</v>
      </c>
      <c r="AJ15" s="278">
        <v>1186</v>
      </c>
      <c r="AK15" s="278">
        <v>1208</v>
      </c>
      <c r="AL15" s="278">
        <v>1222</v>
      </c>
      <c r="AM15" s="278">
        <v>1108</v>
      </c>
      <c r="AN15" s="278">
        <v>1034</v>
      </c>
      <c r="AO15" s="278">
        <v>1121</v>
      </c>
      <c r="AP15" s="278">
        <v>1127</v>
      </c>
      <c r="AQ15" s="278">
        <v>1239</v>
      </c>
      <c r="AR15" s="278">
        <v>1206</v>
      </c>
      <c r="AS15" s="278">
        <v>1156</v>
      </c>
      <c r="AT15" s="278">
        <v>1245</v>
      </c>
      <c r="AU15" s="278">
        <v>1170</v>
      </c>
      <c r="AV15" s="278">
        <v>1149</v>
      </c>
      <c r="AW15" s="278">
        <v>1231</v>
      </c>
      <c r="AX15" s="278">
        <v>1246</v>
      </c>
      <c r="AY15" s="278">
        <v>1206</v>
      </c>
      <c r="AZ15" s="278">
        <v>1197</v>
      </c>
      <c r="BA15" s="278">
        <v>1214</v>
      </c>
      <c r="BB15" s="278">
        <v>1192</v>
      </c>
      <c r="BC15" s="278">
        <v>1225</v>
      </c>
      <c r="BD15" s="278">
        <v>1081</v>
      </c>
      <c r="BE15" s="278">
        <v>1106</v>
      </c>
      <c r="BF15" s="278">
        <v>1113</v>
      </c>
      <c r="BG15" s="278">
        <v>993</v>
      </c>
      <c r="BH15" s="278">
        <v>951</v>
      </c>
      <c r="BI15" s="278">
        <v>835</v>
      </c>
      <c r="BJ15" s="278">
        <v>833</v>
      </c>
      <c r="BK15" s="278">
        <v>794</v>
      </c>
      <c r="BL15" s="278">
        <v>760</v>
      </c>
      <c r="BM15" s="278">
        <v>698</v>
      </c>
      <c r="BN15" s="278">
        <v>593</v>
      </c>
      <c r="BO15" s="278">
        <v>566</v>
      </c>
      <c r="BP15" s="278">
        <v>512</v>
      </c>
      <c r="BQ15" s="278">
        <v>421</v>
      </c>
      <c r="BR15" s="278">
        <v>434</v>
      </c>
      <c r="BS15" s="278">
        <v>413</v>
      </c>
      <c r="BT15" s="278">
        <v>365</v>
      </c>
      <c r="BU15" s="278">
        <v>371</v>
      </c>
      <c r="BV15" s="278">
        <v>318</v>
      </c>
      <c r="BW15" s="278">
        <v>372</v>
      </c>
      <c r="BX15" s="278">
        <v>320</v>
      </c>
      <c r="BY15" s="278">
        <v>284</v>
      </c>
      <c r="BZ15" s="278">
        <v>287</v>
      </c>
      <c r="CA15" s="278">
        <v>242</v>
      </c>
      <c r="CB15" s="278">
        <v>209</v>
      </c>
      <c r="CC15" s="278">
        <v>172</v>
      </c>
      <c r="CD15" s="278">
        <v>180</v>
      </c>
      <c r="CE15" s="278">
        <v>133</v>
      </c>
      <c r="CF15" s="278">
        <v>128</v>
      </c>
      <c r="CG15" s="278">
        <v>98</v>
      </c>
      <c r="CH15" s="278">
        <v>68</v>
      </c>
      <c r="CI15" s="278">
        <v>65</v>
      </c>
      <c r="CJ15" s="278">
        <v>64</v>
      </c>
      <c r="CK15" s="278">
        <v>41</v>
      </c>
      <c r="CL15" s="278">
        <v>40</v>
      </c>
      <c r="CM15" s="278">
        <v>48</v>
      </c>
      <c r="CN15" s="278">
        <v>18</v>
      </c>
      <c r="CO15" s="278">
        <v>20</v>
      </c>
      <c r="CP15" s="278">
        <v>21</v>
      </c>
      <c r="CQ15" s="278">
        <v>8</v>
      </c>
      <c r="CR15" s="278">
        <v>10</v>
      </c>
      <c r="CS15" s="278">
        <v>5</v>
      </c>
      <c r="CT15" s="278">
        <v>8</v>
      </c>
      <c r="CU15" s="278">
        <v>5</v>
      </c>
      <c r="CV15" s="278">
        <v>11</v>
      </c>
      <c r="CW15" s="278">
        <v>4</v>
      </c>
      <c r="CX15" s="278">
        <v>2</v>
      </c>
      <c r="CY15" s="278">
        <v>4</v>
      </c>
      <c r="CZ15" s="278">
        <v>46</v>
      </c>
      <c r="DA15" s="286">
        <v>1</v>
      </c>
      <c r="DB15" s="285">
        <v>715</v>
      </c>
      <c r="DC15" s="285">
        <v>770</v>
      </c>
      <c r="DD15" s="285">
        <v>671</v>
      </c>
      <c r="DE15" s="285">
        <v>76115</v>
      </c>
    </row>
    <row r="16" spans="1:109" s="210" customFormat="1" ht="22.5" customHeight="1">
      <c r="A16" s="208"/>
      <c r="B16" s="209" t="s">
        <v>8</v>
      </c>
      <c r="C16" s="278">
        <v>673</v>
      </c>
      <c r="D16" s="278">
        <v>721</v>
      </c>
      <c r="E16" s="278">
        <v>715</v>
      </c>
      <c r="F16" s="278">
        <v>779</v>
      </c>
      <c r="G16" s="278">
        <v>831</v>
      </c>
      <c r="H16" s="278">
        <v>793</v>
      </c>
      <c r="I16" s="278">
        <v>823</v>
      </c>
      <c r="J16" s="278">
        <v>842</v>
      </c>
      <c r="K16" s="278">
        <v>825</v>
      </c>
      <c r="L16" s="278">
        <v>829</v>
      </c>
      <c r="M16" s="278">
        <v>854</v>
      </c>
      <c r="N16" s="278">
        <v>979</v>
      </c>
      <c r="O16" s="278">
        <v>956</v>
      </c>
      <c r="P16" s="278">
        <v>998</v>
      </c>
      <c r="Q16" s="278">
        <v>1177</v>
      </c>
      <c r="R16" s="278">
        <v>1172</v>
      </c>
      <c r="S16" s="278">
        <v>1236</v>
      </c>
      <c r="T16" s="278">
        <v>1179</v>
      </c>
      <c r="U16" s="278">
        <v>1202</v>
      </c>
      <c r="V16" s="278">
        <v>1152</v>
      </c>
      <c r="W16" s="278">
        <v>1090</v>
      </c>
      <c r="X16" s="278">
        <v>1155</v>
      </c>
      <c r="Y16" s="278">
        <v>1086</v>
      </c>
      <c r="Z16" s="278">
        <v>1076</v>
      </c>
      <c r="AA16" s="278">
        <v>1093</v>
      </c>
      <c r="AB16" s="278">
        <v>1054</v>
      </c>
      <c r="AC16" s="278">
        <v>1186</v>
      </c>
      <c r="AD16" s="278">
        <v>1156</v>
      </c>
      <c r="AE16" s="278">
        <v>1180</v>
      </c>
      <c r="AF16" s="278">
        <v>1224</v>
      </c>
      <c r="AG16" s="278">
        <v>1250</v>
      </c>
      <c r="AH16" s="278">
        <v>1211</v>
      </c>
      <c r="AI16" s="278">
        <v>1206</v>
      </c>
      <c r="AJ16" s="278">
        <v>1230</v>
      </c>
      <c r="AK16" s="278">
        <v>1271</v>
      </c>
      <c r="AL16" s="278">
        <v>1316</v>
      </c>
      <c r="AM16" s="278">
        <v>1263</v>
      </c>
      <c r="AN16" s="278">
        <v>1261</v>
      </c>
      <c r="AO16" s="278">
        <v>1196</v>
      </c>
      <c r="AP16" s="278">
        <v>1260</v>
      </c>
      <c r="AQ16" s="278">
        <v>1309</v>
      </c>
      <c r="AR16" s="278">
        <v>1297</v>
      </c>
      <c r="AS16" s="278">
        <v>1249</v>
      </c>
      <c r="AT16" s="278">
        <v>1335</v>
      </c>
      <c r="AU16" s="278">
        <v>1318</v>
      </c>
      <c r="AV16" s="278">
        <v>1258</v>
      </c>
      <c r="AW16" s="278">
        <v>1347</v>
      </c>
      <c r="AX16" s="278">
        <v>1398</v>
      </c>
      <c r="AY16" s="278">
        <v>1446</v>
      </c>
      <c r="AZ16" s="278">
        <v>1405</v>
      </c>
      <c r="BA16" s="278">
        <v>1339</v>
      </c>
      <c r="BB16" s="278">
        <v>1397</v>
      </c>
      <c r="BC16" s="278">
        <v>1378</v>
      </c>
      <c r="BD16" s="278">
        <v>1246</v>
      </c>
      <c r="BE16" s="278">
        <v>1253</v>
      </c>
      <c r="BF16" s="278">
        <v>1293</v>
      </c>
      <c r="BG16" s="278">
        <v>1214</v>
      </c>
      <c r="BH16" s="278">
        <v>1105</v>
      </c>
      <c r="BI16" s="278">
        <v>1109</v>
      </c>
      <c r="BJ16" s="278">
        <v>1073</v>
      </c>
      <c r="BK16" s="278">
        <v>994</v>
      </c>
      <c r="BL16" s="278">
        <v>892</v>
      </c>
      <c r="BM16" s="278">
        <v>893</v>
      </c>
      <c r="BN16" s="278">
        <v>783</v>
      </c>
      <c r="BO16" s="278">
        <v>644</v>
      </c>
      <c r="BP16" s="278">
        <v>624</v>
      </c>
      <c r="BQ16" s="278">
        <v>529</v>
      </c>
      <c r="BR16" s="278">
        <v>564</v>
      </c>
      <c r="BS16" s="278">
        <v>551</v>
      </c>
      <c r="BT16" s="278">
        <v>521</v>
      </c>
      <c r="BU16" s="278">
        <v>492</v>
      </c>
      <c r="BV16" s="278">
        <v>436</v>
      </c>
      <c r="BW16" s="278">
        <v>509</v>
      </c>
      <c r="BX16" s="278">
        <v>435</v>
      </c>
      <c r="BY16" s="278">
        <v>471</v>
      </c>
      <c r="BZ16" s="278">
        <v>399</v>
      </c>
      <c r="CA16" s="278">
        <v>348</v>
      </c>
      <c r="CB16" s="278">
        <v>312</v>
      </c>
      <c r="CC16" s="278">
        <v>289</v>
      </c>
      <c r="CD16" s="278">
        <v>275</v>
      </c>
      <c r="CE16" s="278">
        <v>241</v>
      </c>
      <c r="CF16" s="278">
        <v>207</v>
      </c>
      <c r="CG16" s="278">
        <v>188</v>
      </c>
      <c r="CH16" s="278">
        <v>184</v>
      </c>
      <c r="CI16" s="278">
        <v>134</v>
      </c>
      <c r="CJ16" s="278">
        <v>111</v>
      </c>
      <c r="CK16" s="278">
        <v>104</v>
      </c>
      <c r="CL16" s="278">
        <v>65</v>
      </c>
      <c r="CM16" s="278">
        <v>63</v>
      </c>
      <c r="CN16" s="278">
        <v>39</v>
      </c>
      <c r="CO16" s="278">
        <v>41</v>
      </c>
      <c r="CP16" s="278">
        <v>39</v>
      </c>
      <c r="CQ16" s="278">
        <v>28</v>
      </c>
      <c r="CR16" s="278">
        <v>22</v>
      </c>
      <c r="CS16" s="278">
        <v>25</v>
      </c>
      <c r="CT16" s="278">
        <v>18</v>
      </c>
      <c r="CU16" s="278">
        <v>14</v>
      </c>
      <c r="CV16" s="278">
        <v>9</v>
      </c>
      <c r="CW16" s="278">
        <v>10</v>
      </c>
      <c r="CX16" s="278">
        <v>6</v>
      </c>
      <c r="CY16" s="278">
        <v>4</v>
      </c>
      <c r="CZ16" s="278">
        <v>104</v>
      </c>
      <c r="DA16" s="286">
        <v>2</v>
      </c>
      <c r="DB16" s="285">
        <v>503</v>
      </c>
      <c r="DC16" s="285">
        <v>594</v>
      </c>
      <c r="DD16" s="285">
        <v>546</v>
      </c>
      <c r="DE16" s="285">
        <v>82531</v>
      </c>
    </row>
    <row r="17" spans="1:109" s="210" customFormat="1" ht="22.5" customHeight="1">
      <c r="A17" s="208" t="s">
        <v>129</v>
      </c>
      <c r="B17" s="209" t="s">
        <v>7</v>
      </c>
      <c r="C17" s="278">
        <v>728</v>
      </c>
      <c r="D17" s="278">
        <v>809</v>
      </c>
      <c r="E17" s="278">
        <v>829</v>
      </c>
      <c r="F17" s="278">
        <v>848</v>
      </c>
      <c r="G17" s="278">
        <v>922</v>
      </c>
      <c r="H17" s="278">
        <v>928</v>
      </c>
      <c r="I17" s="278">
        <v>902</v>
      </c>
      <c r="J17" s="278">
        <v>992</v>
      </c>
      <c r="K17" s="278">
        <v>980</v>
      </c>
      <c r="L17" s="278">
        <v>1003</v>
      </c>
      <c r="M17" s="278">
        <v>966</v>
      </c>
      <c r="N17" s="278">
        <v>1077</v>
      </c>
      <c r="O17" s="278">
        <v>1072</v>
      </c>
      <c r="P17" s="278">
        <v>1187</v>
      </c>
      <c r="Q17" s="278">
        <v>1236</v>
      </c>
      <c r="R17" s="278">
        <v>1363</v>
      </c>
      <c r="S17" s="278">
        <v>1356</v>
      </c>
      <c r="T17" s="278">
        <v>1353</v>
      </c>
      <c r="U17" s="278">
        <v>1348</v>
      </c>
      <c r="V17" s="278">
        <v>1359</v>
      </c>
      <c r="W17" s="278">
        <v>1279</v>
      </c>
      <c r="X17" s="278">
        <v>2020</v>
      </c>
      <c r="Y17" s="278">
        <v>2547</v>
      </c>
      <c r="Z17" s="278">
        <v>1438</v>
      </c>
      <c r="AA17" s="278">
        <v>1310</v>
      </c>
      <c r="AB17" s="278">
        <v>1291</v>
      </c>
      <c r="AC17" s="278">
        <v>1326</v>
      </c>
      <c r="AD17" s="278">
        <v>1277</v>
      </c>
      <c r="AE17" s="278">
        <v>1352</v>
      </c>
      <c r="AF17" s="278">
        <v>1361</v>
      </c>
      <c r="AG17" s="278">
        <v>1371</v>
      </c>
      <c r="AH17" s="278">
        <v>1326</v>
      </c>
      <c r="AI17" s="278">
        <v>1355</v>
      </c>
      <c r="AJ17" s="278">
        <v>1232</v>
      </c>
      <c r="AK17" s="278">
        <v>1312</v>
      </c>
      <c r="AL17" s="278">
        <v>1366</v>
      </c>
      <c r="AM17" s="278">
        <v>1328</v>
      </c>
      <c r="AN17" s="278">
        <v>1274</v>
      </c>
      <c r="AO17" s="278">
        <v>1232</v>
      </c>
      <c r="AP17" s="278">
        <v>1269</v>
      </c>
      <c r="AQ17" s="278">
        <v>1328</v>
      </c>
      <c r="AR17" s="278">
        <v>1370</v>
      </c>
      <c r="AS17" s="278">
        <v>1313</v>
      </c>
      <c r="AT17" s="278">
        <v>1430</v>
      </c>
      <c r="AU17" s="278">
        <v>1383</v>
      </c>
      <c r="AV17" s="278">
        <v>1343</v>
      </c>
      <c r="AW17" s="278">
        <v>1341</v>
      </c>
      <c r="AX17" s="278">
        <v>1387</v>
      </c>
      <c r="AY17" s="278">
        <v>1325</v>
      </c>
      <c r="AZ17" s="278">
        <v>1311</v>
      </c>
      <c r="BA17" s="278">
        <v>1329</v>
      </c>
      <c r="BB17" s="278">
        <v>1259</v>
      </c>
      <c r="BC17" s="278">
        <v>1145</v>
      </c>
      <c r="BD17" s="278">
        <v>1090</v>
      </c>
      <c r="BE17" s="278">
        <v>1068</v>
      </c>
      <c r="BF17" s="278">
        <v>1064</v>
      </c>
      <c r="BG17" s="278">
        <v>1022</v>
      </c>
      <c r="BH17" s="278">
        <v>871</v>
      </c>
      <c r="BI17" s="278">
        <v>819</v>
      </c>
      <c r="BJ17" s="278">
        <v>735</v>
      </c>
      <c r="BK17" s="278">
        <v>712</v>
      </c>
      <c r="BL17" s="278">
        <v>638</v>
      </c>
      <c r="BM17" s="278">
        <v>541</v>
      </c>
      <c r="BN17" s="278">
        <v>500</v>
      </c>
      <c r="BO17" s="278">
        <v>426</v>
      </c>
      <c r="BP17" s="278">
        <v>449</v>
      </c>
      <c r="BQ17" s="278">
        <v>373</v>
      </c>
      <c r="BR17" s="278">
        <v>387</v>
      </c>
      <c r="BS17" s="278">
        <v>302</v>
      </c>
      <c r="BT17" s="278">
        <v>341</v>
      </c>
      <c r="BU17" s="278">
        <v>287</v>
      </c>
      <c r="BV17" s="278">
        <v>232</v>
      </c>
      <c r="BW17" s="278">
        <v>282</v>
      </c>
      <c r="BX17" s="278">
        <v>214</v>
      </c>
      <c r="BY17" s="278">
        <v>224</v>
      </c>
      <c r="BZ17" s="278">
        <v>214</v>
      </c>
      <c r="CA17" s="278">
        <v>188</v>
      </c>
      <c r="CB17" s="278">
        <v>161</v>
      </c>
      <c r="CC17" s="278">
        <v>146</v>
      </c>
      <c r="CD17" s="278">
        <v>163</v>
      </c>
      <c r="CE17" s="278">
        <v>111</v>
      </c>
      <c r="CF17" s="278">
        <v>106</v>
      </c>
      <c r="CG17" s="278">
        <v>81</v>
      </c>
      <c r="CH17" s="278">
        <v>87</v>
      </c>
      <c r="CI17" s="278">
        <v>44</v>
      </c>
      <c r="CJ17" s="278">
        <v>51</v>
      </c>
      <c r="CK17" s="278">
        <v>30</v>
      </c>
      <c r="CL17" s="278">
        <v>30</v>
      </c>
      <c r="CM17" s="278">
        <v>26</v>
      </c>
      <c r="CN17" s="278">
        <v>14</v>
      </c>
      <c r="CO17" s="278">
        <v>15</v>
      </c>
      <c r="CP17" s="278">
        <v>21</v>
      </c>
      <c r="CQ17" s="278">
        <v>10</v>
      </c>
      <c r="CR17" s="278">
        <v>6</v>
      </c>
      <c r="CS17" s="278">
        <v>5</v>
      </c>
      <c r="CT17" s="278">
        <v>5</v>
      </c>
      <c r="CU17" s="278">
        <v>3</v>
      </c>
      <c r="CV17" s="278">
        <v>2</v>
      </c>
      <c r="CW17" s="278">
        <v>5</v>
      </c>
      <c r="CX17" s="278">
        <v>2</v>
      </c>
      <c r="CY17" s="278">
        <v>4</v>
      </c>
      <c r="CZ17" s="278">
        <v>9</v>
      </c>
      <c r="DA17" s="286">
        <v>4</v>
      </c>
      <c r="DB17" s="285">
        <v>775</v>
      </c>
      <c r="DC17" s="285">
        <v>205</v>
      </c>
      <c r="DD17" s="285">
        <v>803</v>
      </c>
      <c r="DE17" s="285">
        <v>82691</v>
      </c>
    </row>
    <row r="18" spans="1:109" s="210" customFormat="1" ht="22.5" customHeight="1">
      <c r="A18" s="208"/>
      <c r="B18" s="209" t="s">
        <v>8</v>
      </c>
      <c r="C18" s="278">
        <v>652</v>
      </c>
      <c r="D18" s="278">
        <v>737</v>
      </c>
      <c r="E18" s="278">
        <v>788</v>
      </c>
      <c r="F18" s="278">
        <v>815</v>
      </c>
      <c r="G18" s="278">
        <v>839</v>
      </c>
      <c r="H18" s="278">
        <v>908</v>
      </c>
      <c r="I18" s="278">
        <v>879</v>
      </c>
      <c r="J18" s="278">
        <v>960</v>
      </c>
      <c r="K18" s="278">
        <v>951</v>
      </c>
      <c r="L18" s="278">
        <v>862</v>
      </c>
      <c r="M18" s="278">
        <v>976</v>
      </c>
      <c r="N18" s="278">
        <v>995</v>
      </c>
      <c r="O18" s="278">
        <v>1008</v>
      </c>
      <c r="P18" s="278">
        <v>1091</v>
      </c>
      <c r="Q18" s="278">
        <v>1211</v>
      </c>
      <c r="R18" s="278">
        <v>1231</v>
      </c>
      <c r="S18" s="278">
        <v>1265</v>
      </c>
      <c r="T18" s="278">
        <v>1159</v>
      </c>
      <c r="U18" s="278">
        <v>1084</v>
      </c>
      <c r="V18" s="278">
        <v>1109</v>
      </c>
      <c r="W18" s="278">
        <v>1117</v>
      </c>
      <c r="X18" s="278">
        <v>1057</v>
      </c>
      <c r="Y18" s="278">
        <v>1008</v>
      </c>
      <c r="Z18" s="278">
        <v>1005</v>
      </c>
      <c r="AA18" s="278">
        <v>991</v>
      </c>
      <c r="AB18" s="278">
        <v>1043</v>
      </c>
      <c r="AC18" s="278">
        <v>1114</v>
      </c>
      <c r="AD18" s="278">
        <v>1134</v>
      </c>
      <c r="AE18" s="278">
        <v>1265</v>
      </c>
      <c r="AF18" s="278">
        <v>1314</v>
      </c>
      <c r="AG18" s="278">
        <v>1386</v>
      </c>
      <c r="AH18" s="278">
        <v>1472</v>
      </c>
      <c r="AI18" s="278">
        <v>1497</v>
      </c>
      <c r="AJ18" s="278">
        <v>1373</v>
      </c>
      <c r="AK18" s="278">
        <v>1559</v>
      </c>
      <c r="AL18" s="278">
        <v>1479</v>
      </c>
      <c r="AM18" s="278">
        <v>1464</v>
      </c>
      <c r="AN18" s="278">
        <v>1457</v>
      </c>
      <c r="AO18" s="278">
        <v>1487</v>
      </c>
      <c r="AP18" s="278">
        <v>1607</v>
      </c>
      <c r="AQ18" s="278">
        <v>1597</v>
      </c>
      <c r="AR18" s="278">
        <v>1639</v>
      </c>
      <c r="AS18" s="278">
        <v>1589</v>
      </c>
      <c r="AT18" s="278">
        <v>1656</v>
      </c>
      <c r="AU18" s="278">
        <v>1553</v>
      </c>
      <c r="AV18" s="278">
        <v>1573</v>
      </c>
      <c r="AW18" s="278">
        <v>1619</v>
      </c>
      <c r="AX18" s="278">
        <v>1637</v>
      </c>
      <c r="AY18" s="278">
        <v>1572</v>
      </c>
      <c r="AZ18" s="278">
        <v>1538</v>
      </c>
      <c r="BA18" s="278">
        <v>1403</v>
      </c>
      <c r="BB18" s="278">
        <v>1497</v>
      </c>
      <c r="BC18" s="278">
        <v>1406</v>
      </c>
      <c r="BD18" s="278">
        <v>1277</v>
      </c>
      <c r="BE18" s="278">
        <v>1135</v>
      </c>
      <c r="BF18" s="278">
        <v>1245</v>
      </c>
      <c r="BG18" s="278">
        <v>1136</v>
      </c>
      <c r="BH18" s="278">
        <v>973</v>
      </c>
      <c r="BI18" s="278">
        <v>976</v>
      </c>
      <c r="BJ18" s="278">
        <v>908</v>
      </c>
      <c r="BK18" s="278">
        <v>814</v>
      </c>
      <c r="BL18" s="278">
        <v>797</v>
      </c>
      <c r="BM18" s="278">
        <v>738</v>
      </c>
      <c r="BN18" s="278">
        <v>580</v>
      </c>
      <c r="BO18" s="278">
        <v>541</v>
      </c>
      <c r="BP18" s="278">
        <v>478</v>
      </c>
      <c r="BQ18" s="278">
        <v>487</v>
      </c>
      <c r="BR18" s="278">
        <v>428</v>
      </c>
      <c r="BS18" s="278">
        <v>358</v>
      </c>
      <c r="BT18" s="278">
        <v>395</v>
      </c>
      <c r="BU18" s="278">
        <v>386</v>
      </c>
      <c r="BV18" s="278">
        <v>300</v>
      </c>
      <c r="BW18" s="278">
        <v>368</v>
      </c>
      <c r="BX18" s="278">
        <v>307</v>
      </c>
      <c r="BY18" s="278">
        <v>304</v>
      </c>
      <c r="BZ18" s="278">
        <v>323</v>
      </c>
      <c r="CA18" s="278">
        <v>253</v>
      </c>
      <c r="CB18" s="278">
        <v>225</v>
      </c>
      <c r="CC18" s="278">
        <v>178</v>
      </c>
      <c r="CD18" s="278">
        <v>187</v>
      </c>
      <c r="CE18" s="278">
        <v>155</v>
      </c>
      <c r="CF18" s="278">
        <v>136</v>
      </c>
      <c r="CG18" s="278">
        <v>133</v>
      </c>
      <c r="CH18" s="278">
        <v>108</v>
      </c>
      <c r="CI18" s="278">
        <v>112</v>
      </c>
      <c r="CJ18" s="278">
        <v>84</v>
      </c>
      <c r="CK18" s="278">
        <v>75</v>
      </c>
      <c r="CL18" s="278">
        <v>55</v>
      </c>
      <c r="CM18" s="278">
        <v>54</v>
      </c>
      <c r="CN18" s="278">
        <v>32</v>
      </c>
      <c r="CO18" s="278">
        <v>25</v>
      </c>
      <c r="CP18" s="278">
        <v>33</v>
      </c>
      <c r="CQ18" s="278">
        <v>18</v>
      </c>
      <c r="CR18" s="278">
        <v>11</v>
      </c>
      <c r="CS18" s="278">
        <v>15</v>
      </c>
      <c r="CT18" s="278">
        <v>6</v>
      </c>
      <c r="CU18" s="278">
        <v>11</v>
      </c>
      <c r="CV18" s="278">
        <v>10</v>
      </c>
      <c r="CW18" s="278">
        <v>8</v>
      </c>
      <c r="CX18" s="278">
        <v>6</v>
      </c>
      <c r="CY18" s="278">
        <v>4</v>
      </c>
      <c r="CZ18" s="278">
        <v>20</v>
      </c>
      <c r="DA18" s="286">
        <v>1</v>
      </c>
      <c r="DB18" s="285">
        <v>465</v>
      </c>
      <c r="DC18" s="285">
        <v>123</v>
      </c>
      <c r="DD18" s="285">
        <v>94</v>
      </c>
      <c r="DE18" s="285">
        <v>83519</v>
      </c>
    </row>
    <row r="19" spans="1:109" s="210" customFormat="1" ht="22.5" customHeight="1">
      <c r="A19" s="208" t="s">
        <v>141</v>
      </c>
      <c r="B19" s="209" t="s">
        <v>7</v>
      </c>
      <c r="C19" s="278">
        <v>498</v>
      </c>
      <c r="D19" s="278">
        <v>538</v>
      </c>
      <c r="E19" s="278">
        <v>498</v>
      </c>
      <c r="F19" s="278">
        <v>541</v>
      </c>
      <c r="G19" s="278">
        <v>599</v>
      </c>
      <c r="H19" s="278">
        <v>626</v>
      </c>
      <c r="I19" s="278">
        <v>691</v>
      </c>
      <c r="J19" s="278">
        <v>677</v>
      </c>
      <c r="K19" s="278">
        <v>711</v>
      </c>
      <c r="L19" s="278">
        <v>706</v>
      </c>
      <c r="M19" s="278">
        <v>689</v>
      </c>
      <c r="N19" s="278">
        <v>788</v>
      </c>
      <c r="O19" s="278">
        <v>845</v>
      </c>
      <c r="P19" s="278">
        <v>920</v>
      </c>
      <c r="Q19" s="278">
        <v>968</v>
      </c>
      <c r="R19" s="278">
        <v>1095</v>
      </c>
      <c r="S19" s="278">
        <v>1098</v>
      </c>
      <c r="T19" s="278">
        <v>942</v>
      </c>
      <c r="U19" s="278">
        <v>872</v>
      </c>
      <c r="V19" s="278">
        <v>885</v>
      </c>
      <c r="W19" s="278">
        <v>844</v>
      </c>
      <c r="X19" s="278">
        <v>871</v>
      </c>
      <c r="Y19" s="278">
        <v>809</v>
      </c>
      <c r="Z19" s="278">
        <v>819</v>
      </c>
      <c r="AA19" s="278">
        <v>805</v>
      </c>
      <c r="AB19" s="278">
        <v>763</v>
      </c>
      <c r="AC19" s="278">
        <v>875</v>
      </c>
      <c r="AD19" s="278">
        <v>883</v>
      </c>
      <c r="AE19" s="278">
        <v>931</v>
      </c>
      <c r="AF19" s="278">
        <v>919</v>
      </c>
      <c r="AG19" s="278">
        <v>971</v>
      </c>
      <c r="AH19" s="278">
        <v>1042</v>
      </c>
      <c r="AI19" s="278">
        <v>950</v>
      </c>
      <c r="AJ19" s="278">
        <v>998</v>
      </c>
      <c r="AK19" s="278">
        <v>1023</v>
      </c>
      <c r="AL19" s="278">
        <v>960</v>
      </c>
      <c r="AM19" s="278">
        <v>978</v>
      </c>
      <c r="AN19" s="278">
        <v>921</v>
      </c>
      <c r="AO19" s="278">
        <v>890</v>
      </c>
      <c r="AP19" s="278">
        <v>927</v>
      </c>
      <c r="AQ19" s="278">
        <v>931</v>
      </c>
      <c r="AR19" s="278">
        <v>922</v>
      </c>
      <c r="AS19" s="278">
        <v>916</v>
      </c>
      <c r="AT19" s="278">
        <v>990</v>
      </c>
      <c r="AU19" s="278">
        <v>899</v>
      </c>
      <c r="AV19" s="278">
        <v>927</v>
      </c>
      <c r="AW19" s="278">
        <v>965</v>
      </c>
      <c r="AX19" s="278">
        <v>975</v>
      </c>
      <c r="AY19" s="278">
        <v>1020</v>
      </c>
      <c r="AZ19" s="278">
        <v>984</v>
      </c>
      <c r="BA19" s="278">
        <v>966</v>
      </c>
      <c r="BB19" s="278">
        <v>919</v>
      </c>
      <c r="BC19" s="278">
        <v>1002</v>
      </c>
      <c r="BD19" s="278">
        <v>889</v>
      </c>
      <c r="BE19" s="278">
        <v>848</v>
      </c>
      <c r="BF19" s="278">
        <v>867</v>
      </c>
      <c r="BG19" s="278">
        <v>844</v>
      </c>
      <c r="BH19" s="278">
        <v>812</v>
      </c>
      <c r="BI19" s="278">
        <v>746</v>
      </c>
      <c r="BJ19" s="278">
        <v>729</v>
      </c>
      <c r="BK19" s="278">
        <v>717</v>
      </c>
      <c r="BL19" s="278">
        <v>629</v>
      </c>
      <c r="BM19" s="278">
        <v>600</v>
      </c>
      <c r="BN19" s="278">
        <v>540</v>
      </c>
      <c r="BO19" s="278">
        <v>467</v>
      </c>
      <c r="BP19" s="278">
        <v>453</v>
      </c>
      <c r="BQ19" s="278">
        <v>379</v>
      </c>
      <c r="BR19" s="278">
        <v>399</v>
      </c>
      <c r="BS19" s="278">
        <v>363</v>
      </c>
      <c r="BT19" s="278">
        <v>333</v>
      </c>
      <c r="BU19" s="278">
        <v>323</v>
      </c>
      <c r="BV19" s="278">
        <v>273</v>
      </c>
      <c r="BW19" s="278">
        <v>287</v>
      </c>
      <c r="BX19" s="278">
        <v>276</v>
      </c>
      <c r="BY19" s="278">
        <v>250</v>
      </c>
      <c r="BZ19" s="278">
        <v>270</v>
      </c>
      <c r="CA19" s="278">
        <v>206</v>
      </c>
      <c r="CB19" s="278">
        <v>183</v>
      </c>
      <c r="CC19" s="278">
        <v>159</v>
      </c>
      <c r="CD19" s="278">
        <v>162</v>
      </c>
      <c r="CE19" s="278">
        <v>137</v>
      </c>
      <c r="CF19" s="278">
        <v>101</v>
      </c>
      <c r="CG19" s="278">
        <v>101</v>
      </c>
      <c r="CH19" s="278">
        <v>80</v>
      </c>
      <c r="CI19" s="278">
        <v>54</v>
      </c>
      <c r="CJ19" s="278">
        <v>59</v>
      </c>
      <c r="CK19" s="278">
        <v>41</v>
      </c>
      <c r="CL19" s="278">
        <v>43</v>
      </c>
      <c r="CM19" s="278">
        <v>32</v>
      </c>
      <c r="CN19" s="278">
        <v>22</v>
      </c>
      <c r="CO19" s="278">
        <v>20</v>
      </c>
      <c r="CP19" s="278">
        <v>21</v>
      </c>
      <c r="CQ19" s="278">
        <v>11</v>
      </c>
      <c r="CR19" s="278">
        <v>9</v>
      </c>
      <c r="CS19" s="278">
        <v>12</v>
      </c>
      <c r="CT19" s="278">
        <v>16</v>
      </c>
      <c r="CU19" s="278">
        <v>6</v>
      </c>
      <c r="CV19" s="278">
        <v>5</v>
      </c>
      <c r="CW19" s="278">
        <v>7</v>
      </c>
      <c r="CX19" s="278">
        <v>6</v>
      </c>
      <c r="CY19" s="278">
        <v>1</v>
      </c>
      <c r="CZ19" s="278">
        <v>33</v>
      </c>
      <c r="DA19" s="286">
        <v>2</v>
      </c>
      <c r="DB19" s="285">
        <v>1483</v>
      </c>
      <c r="DC19" s="285">
        <v>504</v>
      </c>
      <c r="DD19" s="285">
        <v>92</v>
      </c>
      <c r="DE19" s="285">
        <v>61684</v>
      </c>
    </row>
    <row r="20" spans="1:109" s="210" customFormat="1" ht="22.5" customHeight="1">
      <c r="A20" s="208"/>
      <c r="B20" s="209" t="s">
        <v>8</v>
      </c>
      <c r="C20" s="278">
        <v>422</v>
      </c>
      <c r="D20" s="278">
        <v>469</v>
      </c>
      <c r="E20" s="278">
        <v>496</v>
      </c>
      <c r="F20" s="278">
        <v>545</v>
      </c>
      <c r="G20" s="278">
        <v>607</v>
      </c>
      <c r="H20" s="278">
        <v>612</v>
      </c>
      <c r="I20" s="278">
        <v>620</v>
      </c>
      <c r="J20" s="278">
        <v>649</v>
      </c>
      <c r="K20" s="278">
        <v>652</v>
      </c>
      <c r="L20" s="278">
        <v>685</v>
      </c>
      <c r="M20" s="278">
        <v>665</v>
      </c>
      <c r="N20" s="278">
        <v>774</v>
      </c>
      <c r="O20" s="278">
        <v>826</v>
      </c>
      <c r="P20" s="278">
        <v>852</v>
      </c>
      <c r="Q20" s="278">
        <v>1009</v>
      </c>
      <c r="R20" s="278">
        <v>956</v>
      </c>
      <c r="S20" s="278">
        <v>1048</v>
      </c>
      <c r="T20" s="278">
        <v>975</v>
      </c>
      <c r="U20" s="278">
        <v>945</v>
      </c>
      <c r="V20" s="278">
        <v>877</v>
      </c>
      <c r="W20" s="278">
        <v>859</v>
      </c>
      <c r="X20" s="278">
        <v>842</v>
      </c>
      <c r="Y20" s="278">
        <v>786</v>
      </c>
      <c r="Z20" s="278">
        <v>900</v>
      </c>
      <c r="AA20" s="278">
        <v>791</v>
      </c>
      <c r="AB20" s="278">
        <v>817</v>
      </c>
      <c r="AC20" s="278">
        <v>971</v>
      </c>
      <c r="AD20" s="278">
        <v>917</v>
      </c>
      <c r="AE20" s="278">
        <v>1005</v>
      </c>
      <c r="AF20" s="278">
        <v>994</v>
      </c>
      <c r="AG20" s="278">
        <v>1007</v>
      </c>
      <c r="AH20" s="278">
        <v>1064</v>
      </c>
      <c r="AI20" s="278">
        <v>1015</v>
      </c>
      <c r="AJ20" s="278">
        <v>1075</v>
      </c>
      <c r="AK20" s="278">
        <v>1096</v>
      </c>
      <c r="AL20" s="278">
        <v>1218</v>
      </c>
      <c r="AM20" s="278">
        <v>1054</v>
      </c>
      <c r="AN20" s="278">
        <v>1105</v>
      </c>
      <c r="AO20" s="278">
        <v>1061</v>
      </c>
      <c r="AP20" s="278">
        <v>1116</v>
      </c>
      <c r="AQ20" s="278">
        <v>1134</v>
      </c>
      <c r="AR20" s="278">
        <v>1075</v>
      </c>
      <c r="AS20" s="278">
        <v>1077</v>
      </c>
      <c r="AT20" s="278">
        <v>1178</v>
      </c>
      <c r="AU20" s="278">
        <v>1122</v>
      </c>
      <c r="AV20" s="278">
        <v>1148</v>
      </c>
      <c r="AW20" s="278">
        <v>1193</v>
      </c>
      <c r="AX20" s="278">
        <v>1201</v>
      </c>
      <c r="AY20" s="278">
        <v>1153</v>
      </c>
      <c r="AZ20" s="278">
        <v>1198</v>
      </c>
      <c r="BA20" s="278">
        <v>1166</v>
      </c>
      <c r="BB20" s="278">
        <v>1259</v>
      </c>
      <c r="BC20" s="278">
        <v>1186</v>
      </c>
      <c r="BD20" s="278">
        <v>1122</v>
      </c>
      <c r="BE20" s="278">
        <v>1112</v>
      </c>
      <c r="BF20" s="278">
        <v>1157</v>
      </c>
      <c r="BG20" s="278">
        <v>1090</v>
      </c>
      <c r="BH20" s="278">
        <v>1006</v>
      </c>
      <c r="BI20" s="278">
        <v>966</v>
      </c>
      <c r="BJ20" s="278">
        <v>903</v>
      </c>
      <c r="BK20" s="278">
        <v>862</v>
      </c>
      <c r="BL20" s="278">
        <v>866</v>
      </c>
      <c r="BM20" s="278">
        <v>826</v>
      </c>
      <c r="BN20" s="278">
        <v>671</v>
      </c>
      <c r="BO20" s="278">
        <v>637</v>
      </c>
      <c r="BP20" s="278">
        <v>600</v>
      </c>
      <c r="BQ20" s="278">
        <v>547</v>
      </c>
      <c r="BR20" s="278">
        <v>516</v>
      </c>
      <c r="BS20" s="278">
        <v>484</v>
      </c>
      <c r="BT20" s="278">
        <v>456</v>
      </c>
      <c r="BU20" s="278">
        <v>474</v>
      </c>
      <c r="BV20" s="278">
        <v>438</v>
      </c>
      <c r="BW20" s="278">
        <v>422</v>
      </c>
      <c r="BX20" s="278">
        <v>394</v>
      </c>
      <c r="BY20" s="278">
        <v>436</v>
      </c>
      <c r="BZ20" s="278">
        <v>349</v>
      </c>
      <c r="CA20" s="278">
        <v>331</v>
      </c>
      <c r="CB20" s="278">
        <v>319</v>
      </c>
      <c r="CC20" s="278">
        <v>286</v>
      </c>
      <c r="CD20" s="278">
        <v>285</v>
      </c>
      <c r="CE20" s="278">
        <v>205</v>
      </c>
      <c r="CF20" s="278">
        <v>205</v>
      </c>
      <c r="CG20" s="278">
        <v>170</v>
      </c>
      <c r="CH20" s="278">
        <v>165</v>
      </c>
      <c r="CI20" s="278">
        <v>122</v>
      </c>
      <c r="CJ20" s="278">
        <v>125</v>
      </c>
      <c r="CK20" s="278">
        <v>107</v>
      </c>
      <c r="CL20" s="278">
        <v>54</v>
      </c>
      <c r="CM20" s="278">
        <v>44</v>
      </c>
      <c r="CN20" s="278">
        <v>46</v>
      </c>
      <c r="CO20" s="278">
        <v>44</v>
      </c>
      <c r="CP20" s="278">
        <v>32</v>
      </c>
      <c r="CQ20" s="278">
        <v>23</v>
      </c>
      <c r="CR20" s="278">
        <v>17</v>
      </c>
      <c r="CS20" s="278">
        <v>11</v>
      </c>
      <c r="CT20" s="278">
        <v>17</v>
      </c>
      <c r="CU20" s="278">
        <v>11</v>
      </c>
      <c r="CV20" s="278">
        <v>9</v>
      </c>
      <c r="CW20" s="278">
        <v>5</v>
      </c>
      <c r="CX20" s="278">
        <v>4</v>
      </c>
      <c r="CY20" s="278">
        <v>4</v>
      </c>
      <c r="CZ20" s="278">
        <v>62</v>
      </c>
      <c r="DA20" s="286">
        <v>3</v>
      </c>
      <c r="DB20" s="285">
        <v>1143</v>
      </c>
      <c r="DC20" s="285">
        <v>451</v>
      </c>
      <c r="DD20" s="285">
        <v>62</v>
      </c>
      <c r="DE20" s="285">
        <v>70163</v>
      </c>
    </row>
    <row r="21" spans="1:109" s="211" customFormat="1" ht="22.5" customHeight="1">
      <c r="A21" s="208" t="s">
        <v>111</v>
      </c>
      <c r="B21" s="209" t="s">
        <v>7</v>
      </c>
      <c r="C21" s="278">
        <v>381</v>
      </c>
      <c r="D21" s="278">
        <v>389</v>
      </c>
      <c r="E21" s="278">
        <v>391</v>
      </c>
      <c r="F21" s="278">
        <v>405</v>
      </c>
      <c r="G21" s="278">
        <v>413</v>
      </c>
      <c r="H21" s="278">
        <v>410</v>
      </c>
      <c r="I21" s="278">
        <v>445</v>
      </c>
      <c r="J21" s="278">
        <v>429</v>
      </c>
      <c r="K21" s="278">
        <v>441</v>
      </c>
      <c r="L21" s="278">
        <v>483</v>
      </c>
      <c r="M21" s="278">
        <v>484</v>
      </c>
      <c r="N21" s="278">
        <v>528</v>
      </c>
      <c r="O21" s="278">
        <v>501</v>
      </c>
      <c r="P21" s="278">
        <v>554</v>
      </c>
      <c r="Q21" s="278">
        <v>611</v>
      </c>
      <c r="R21" s="278">
        <v>665</v>
      </c>
      <c r="S21" s="278">
        <v>661</v>
      </c>
      <c r="T21" s="278">
        <v>631</v>
      </c>
      <c r="U21" s="278">
        <v>645</v>
      </c>
      <c r="V21" s="278">
        <v>655</v>
      </c>
      <c r="W21" s="278">
        <v>733</v>
      </c>
      <c r="X21" s="278">
        <v>2127</v>
      </c>
      <c r="Y21" s="278">
        <v>2497</v>
      </c>
      <c r="Z21" s="278">
        <v>1124</v>
      </c>
      <c r="AA21" s="278">
        <v>879</v>
      </c>
      <c r="AB21" s="278">
        <v>847</v>
      </c>
      <c r="AC21" s="278">
        <v>879</v>
      </c>
      <c r="AD21" s="278">
        <v>811</v>
      </c>
      <c r="AE21" s="278">
        <v>791</v>
      </c>
      <c r="AF21" s="278">
        <v>772</v>
      </c>
      <c r="AG21" s="278">
        <v>787</v>
      </c>
      <c r="AH21" s="278">
        <v>757</v>
      </c>
      <c r="AI21" s="278">
        <v>725</v>
      </c>
      <c r="AJ21" s="278">
        <v>710</v>
      </c>
      <c r="AK21" s="278">
        <v>710</v>
      </c>
      <c r="AL21" s="278">
        <v>677</v>
      </c>
      <c r="AM21" s="278">
        <v>657</v>
      </c>
      <c r="AN21" s="278">
        <v>793</v>
      </c>
      <c r="AO21" s="278">
        <v>658</v>
      </c>
      <c r="AP21" s="278">
        <v>661</v>
      </c>
      <c r="AQ21" s="278">
        <v>659</v>
      </c>
      <c r="AR21" s="278">
        <v>677</v>
      </c>
      <c r="AS21" s="278">
        <v>655</v>
      </c>
      <c r="AT21" s="278">
        <v>736</v>
      </c>
      <c r="AU21" s="278">
        <v>726</v>
      </c>
      <c r="AV21" s="278">
        <v>702</v>
      </c>
      <c r="AW21" s="278">
        <v>719</v>
      </c>
      <c r="AX21" s="278">
        <v>867</v>
      </c>
      <c r="AY21" s="278">
        <v>818</v>
      </c>
      <c r="AZ21" s="278">
        <v>826</v>
      </c>
      <c r="BA21" s="278">
        <v>962</v>
      </c>
      <c r="BB21" s="278">
        <v>992</v>
      </c>
      <c r="BC21" s="278">
        <v>958</v>
      </c>
      <c r="BD21" s="278">
        <v>854</v>
      </c>
      <c r="BE21" s="278">
        <v>843</v>
      </c>
      <c r="BF21" s="278">
        <v>801</v>
      </c>
      <c r="BG21" s="278">
        <v>771</v>
      </c>
      <c r="BH21" s="278">
        <v>663</v>
      </c>
      <c r="BI21" s="278">
        <v>645</v>
      </c>
      <c r="BJ21" s="278">
        <v>670</v>
      </c>
      <c r="BK21" s="278">
        <v>602</v>
      </c>
      <c r="BL21" s="278">
        <v>523</v>
      </c>
      <c r="BM21" s="278">
        <v>454</v>
      </c>
      <c r="BN21" s="278">
        <v>462</v>
      </c>
      <c r="BO21" s="278">
        <v>415</v>
      </c>
      <c r="BP21" s="278">
        <v>369</v>
      </c>
      <c r="BQ21" s="278">
        <v>335</v>
      </c>
      <c r="BR21" s="278">
        <v>320</v>
      </c>
      <c r="BS21" s="278">
        <v>284</v>
      </c>
      <c r="BT21" s="278">
        <v>300</v>
      </c>
      <c r="BU21" s="278">
        <v>304</v>
      </c>
      <c r="BV21" s="278">
        <v>276</v>
      </c>
      <c r="BW21" s="278">
        <v>286</v>
      </c>
      <c r="BX21" s="278">
        <v>297</v>
      </c>
      <c r="BY21" s="278">
        <v>314</v>
      </c>
      <c r="BZ21" s="278">
        <v>274</v>
      </c>
      <c r="CA21" s="278">
        <v>261</v>
      </c>
      <c r="CB21" s="278">
        <v>255</v>
      </c>
      <c r="CC21" s="278">
        <v>186</v>
      </c>
      <c r="CD21" s="278">
        <v>239</v>
      </c>
      <c r="CE21" s="278">
        <v>160</v>
      </c>
      <c r="CF21" s="278">
        <v>157</v>
      </c>
      <c r="CG21" s="278">
        <v>129</v>
      </c>
      <c r="CH21" s="278">
        <v>120</v>
      </c>
      <c r="CI21" s="278">
        <v>113</v>
      </c>
      <c r="CJ21" s="278">
        <v>102</v>
      </c>
      <c r="CK21" s="278">
        <v>88</v>
      </c>
      <c r="CL21" s="278">
        <v>65</v>
      </c>
      <c r="CM21" s="278">
        <v>73</v>
      </c>
      <c r="CN21" s="278">
        <v>62</v>
      </c>
      <c r="CO21" s="278">
        <v>60</v>
      </c>
      <c r="CP21" s="278">
        <v>53</v>
      </c>
      <c r="CQ21" s="278">
        <v>35</v>
      </c>
      <c r="CR21" s="278">
        <v>36</v>
      </c>
      <c r="CS21" s="278">
        <v>40</v>
      </c>
      <c r="CT21" s="278">
        <v>36</v>
      </c>
      <c r="CU21" s="278">
        <v>23</v>
      </c>
      <c r="CV21" s="278">
        <v>24</v>
      </c>
      <c r="CW21" s="278">
        <v>18</v>
      </c>
      <c r="CX21" s="278">
        <v>11</v>
      </c>
      <c r="CY21" s="278">
        <v>21</v>
      </c>
      <c r="CZ21" s="278">
        <v>122</v>
      </c>
      <c r="DA21" s="286">
        <v>6</v>
      </c>
      <c r="DB21" s="285">
        <v>2423</v>
      </c>
      <c r="DC21" s="285">
        <v>842</v>
      </c>
      <c r="DD21" s="285">
        <v>1677</v>
      </c>
      <c r="DE21" s="285">
        <v>57513</v>
      </c>
    </row>
    <row r="22" spans="1:109" s="211" customFormat="1" ht="22.5" customHeight="1">
      <c r="A22" s="208"/>
      <c r="B22" s="209" t="s">
        <v>8</v>
      </c>
      <c r="C22" s="278">
        <v>304</v>
      </c>
      <c r="D22" s="278">
        <v>345</v>
      </c>
      <c r="E22" s="278">
        <v>369</v>
      </c>
      <c r="F22" s="278">
        <v>415</v>
      </c>
      <c r="G22" s="278">
        <v>400</v>
      </c>
      <c r="H22" s="278">
        <v>379</v>
      </c>
      <c r="I22" s="278">
        <v>399</v>
      </c>
      <c r="J22" s="278">
        <v>474</v>
      </c>
      <c r="K22" s="278">
        <v>439</v>
      </c>
      <c r="L22" s="278">
        <v>451</v>
      </c>
      <c r="M22" s="278">
        <v>421</v>
      </c>
      <c r="N22" s="278">
        <v>495</v>
      </c>
      <c r="O22" s="278">
        <v>489</v>
      </c>
      <c r="P22" s="278">
        <v>506</v>
      </c>
      <c r="Q22" s="278">
        <v>631</v>
      </c>
      <c r="R22" s="278">
        <v>596</v>
      </c>
      <c r="S22" s="278">
        <v>641</v>
      </c>
      <c r="T22" s="278">
        <v>628</v>
      </c>
      <c r="U22" s="278">
        <v>683</v>
      </c>
      <c r="V22" s="278">
        <v>781</v>
      </c>
      <c r="W22" s="278">
        <v>774</v>
      </c>
      <c r="X22" s="278">
        <v>795</v>
      </c>
      <c r="Y22" s="278">
        <v>802</v>
      </c>
      <c r="Z22" s="278">
        <v>706</v>
      </c>
      <c r="AA22" s="278">
        <v>683</v>
      </c>
      <c r="AB22" s="278">
        <v>753</v>
      </c>
      <c r="AC22" s="278">
        <v>685</v>
      </c>
      <c r="AD22" s="278">
        <v>689</v>
      </c>
      <c r="AE22" s="278">
        <v>710</v>
      </c>
      <c r="AF22" s="278">
        <v>695</v>
      </c>
      <c r="AG22" s="278">
        <v>701</v>
      </c>
      <c r="AH22" s="278">
        <v>712</v>
      </c>
      <c r="AI22" s="278">
        <v>668</v>
      </c>
      <c r="AJ22" s="278">
        <v>662</v>
      </c>
      <c r="AK22" s="278">
        <v>703</v>
      </c>
      <c r="AL22" s="278">
        <v>718</v>
      </c>
      <c r="AM22" s="278">
        <v>670</v>
      </c>
      <c r="AN22" s="278">
        <v>685</v>
      </c>
      <c r="AO22" s="278">
        <v>647</v>
      </c>
      <c r="AP22" s="278">
        <v>702</v>
      </c>
      <c r="AQ22" s="278">
        <v>669</v>
      </c>
      <c r="AR22" s="278">
        <v>658</v>
      </c>
      <c r="AS22" s="278">
        <v>701</v>
      </c>
      <c r="AT22" s="278">
        <v>693</v>
      </c>
      <c r="AU22" s="278">
        <v>797</v>
      </c>
      <c r="AV22" s="278">
        <v>823</v>
      </c>
      <c r="AW22" s="278">
        <v>839</v>
      </c>
      <c r="AX22" s="278">
        <v>884</v>
      </c>
      <c r="AY22" s="278">
        <v>889</v>
      </c>
      <c r="AZ22" s="278">
        <v>867</v>
      </c>
      <c r="BA22" s="278">
        <v>861</v>
      </c>
      <c r="BB22" s="278">
        <v>953</v>
      </c>
      <c r="BC22" s="278">
        <v>869</v>
      </c>
      <c r="BD22" s="278">
        <v>781</v>
      </c>
      <c r="BE22" s="278">
        <v>724</v>
      </c>
      <c r="BF22" s="278">
        <v>773</v>
      </c>
      <c r="BG22" s="278">
        <v>811</v>
      </c>
      <c r="BH22" s="278">
        <v>719</v>
      </c>
      <c r="BI22" s="278">
        <v>681</v>
      </c>
      <c r="BJ22" s="278">
        <v>684</v>
      </c>
      <c r="BK22" s="278">
        <v>557</v>
      </c>
      <c r="BL22" s="278">
        <v>602</v>
      </c>
      <c r="BM22" s="278">
        <v>518</v>
      </c>
      <c r="BN22" s="278">
        <v>476</v>
      </c>
      <c r="BO22" s="278">
        <v>475</v>
      </c>
      <c r="BP22" s="278">
        <v>407</v>
      </c>
      <c r="BQ22" s="278">
        <v>429</v>
      </c>
      <c r="BR22" s="278">
        <v>340</v>
      </c>
      <c r="BS22" s="278">
        <v>386</v>
      </c>
      <c r="BT22" s="278">
        <v>400</v>
      </c>
      <c r="BU22" s="278">
        <v>385</v>
      </c>
      <c r="BV22" s="278">
        <v>318</v>
      </c>
      <c r="BW22" s="278">
        <v>349</v>
      </c>
      <c r="BX22" s="278">
        <v>342</v>
      </c>
      <c r="BY22" s="278">
        <v>320</v>
      </c>
      <c r="BZ22" s="278">
        <v>369</v>
      </c>
      <c r="CA22" s="278">
        <v>310</v>
      </c>
      <c r="CB22" s="278">
        <v>296</v>
      </c>
      <c r="CC22" s="278">
        <v>249</v>
      </c>
      <c r="CD22" s="278">
        <v>284</v>
      </c>
      <c r="CE22" s="278">
        <v>244</v>
      </c>
      <c r="CF22" s="278">
        <v>190</v>
      </c>
      <c r="CG22" s="278">
        <v>187</v>
      </c>
      <c r="CH22" s="278">
        <v>166</v>
      </c>
      <c r="CI22" s="278">
        <v>147</v>
      </c>
      <c r="CJ22" s="278">
        <v>112</v>
      </c>
      <c r="CK22" s="278">
        <v>126</v>
      </c>
      <c r="CL22" s="278">
        <v>108</v>
      </c>
      <c r="CM22" s="278">
        <v>96</v>
      </c>
      <c r="CN22" s="278">
        <v>92</v>
      </c>
      <c r="CO22" s="278">
        <v>69</v>
      </c>
      <c r="CP22" s="278">
        <v>60</v>
      </c>
      <c r="CQ22" s="278">
        <v>38</v>
      </c>
      <c r="CR22" s="278">
        <v>50</v>
      </c>
      <c r="CS22" s="278">
        <v>37</v>
      </c>
      <c r="CT22" s="278">
        <v>36</v>
      </c>
      <c r="CU22" s="278">
        <v>28</v>
      </c>
      <c r="CV22" s="278">
        <v>31</v>
      </c>
      <c r="CW22" s="278">
        <v>32</v>
      </c>
      <c r="CX22" s="278">
        <v>14</v>
      </c>
      <c r="CY22" s="278">
        <v>21</v>
      </c>
      <c r="CZ22" s="278">
        <v>144</v>
      </c>
      <c r="DA22" s="287">
        <v>11</v>
      </c>
      <c r="DB22" s="285">
        <v>927</v>
      </c>
      <c r="DC22" s="285">
        <v>437</v>
      </c>
      <c r="DD22" s="285">
        <v>405</v>
      </c>
      <c r="DE22" s="285">
        <v>51302</v>
      </c>
    </row>
    <row r="23" spans="1:109" s="210" customFormat="1" ht="22.5" customHeight="1">
      <c r="A23" s="208" t="s">
        <v>124</v>
      </c>
      <c r="B23" s="209" t="s">
        <v>7</v>
      </c>
      <c r="C23" s="278">
        <v>480</v>
      </c>
      <c r="D23" s="278">
        <v>519</v>
      </c>
      <c r="E23" s="278">
        <v>517</v>
      </c>
      <c r="F23" s="278">
        <v>520</v>
      </c>
      <c r="G23" s="278">
        <v>563</v>
      </c>
      <c r="H23" s="278">
        <v>505</v>
      </c>
      <c r="I23" s="278">
        <v>551</v>
      </c>
      <c r="J23" s="278">
        <v>534</v>
      </c>
      <c r="K23" s="278">
        <v>532</v>
      </c>
      <c r="L23" s="278">
        <v>524</v>
      </c>
      <c r="M23" s="278">
        <v>560</v>
      </c>
      <c r="N23" s="278">
        <v>666</v>
      </c>
      <c r="O23" s="278">
        <v>589</v>
      </c>
      <c r="P23" s="278">
        <v>669</v>
      </c>
      <c r="Q23" s="278">
        <v>791</v>
      </c>
      <c r="R23" s="278">
        <v>782</v>
      </c>
      <c r="S23" s="278">
        <v>847</v>
      </c>
      <c r="T23" s="278">
        <v>806</v>
      </c>
      <c r="U23" s="278">
        <v>709</v>
      </c>
      <c r="V23" s="278">
        <v>761</v>
      </c>
      <c r="W23" s="278">
        <v>731</v>
      </c>
      <c r="X23" s="278">
        <v>763</v>
      </c>
      <c r="Y23" s="278">
        <v>675</v>
      </c>
      <c r="Z23" s="278">
        <v>684</v>
      </c>
      <c r="AA23" s="278">
        <v>734</v>
      </c>
      <c r="AB23" s="278">
        <v>722</v>
      </c>
      <c r="AC23" s="278">
        <v>761</v>
      </c>
      <c r="AD23" s="278">
        <v>763</v>
      </c>
      <c r="AE23" s="278">
        <v>765</v>
      </c>
      <c r="AF23" s="278">
        <v>788</v>
      </c>
      <c r="AG23" s="278">
        <v>849</v>
      </c>
      <c r="AH23" s="278">
        <v>875</v>
      </c>
      <c r="AI23" s="278">
        <v>814</v>
      </c>
      <c r="AJ23" s="278">
        <v>818</v>
      </c>
      <c r="AK23" s="278">
        <v>800</v>
      </c>
      <c r="AL23" s="278">
        <v>838</v>
      </c>
      <c r="AM23" s="278">
        <v>800</v>
      </c>
      <c r="AN23" s="278">
        <v>750</v>
      </c>
      <c r="AO23" s="278">
        <v>728</v>
      </c>
      <c r="AP23" s="278">
        <v>788</v>
      </c>
      <c r="AQ23" s="278">
        <v>808</v>
      </c>
      <c r="AR23" s="278">
        <v>796</v>
      </c>
      <c r="AS23" s="278">
        <v>746</v>
      </c>
      <c r="AT23" s="278">
        <v>770</v>
      </c>
      <c r="AU23" s="278">
        <v>805</v>
      </c>
      <c r="AV23" s="278">
        <v>792</v>
      </c>
      <c r="AW23" s="278">
        <v>841</v>
      </c>
      <c r="AX23" s="278">
        <v>882</v>
      </c>
      <c r="AY23" s="278">
        <v>840</v>
      </c>
      <c r="AZ23" s="278">
        <v>836</v>
      </c>
      <c r="BA23" s="278">
        <v>779</v>
      </c>
      <c r="BB23" s="278">
        <v>792</v>
      </c>
      <c r="BC23" s="278">
        <v>765</v>
      </c>
      <c r="BD23" s="278">
        <v>725</v>
      </c>
      <c r="BE23" s="278">
        <v>709</v>
      </c>
      <c r="BF23" s="278">
        <v>797</v>
      </c>
      <c r="BG23" s="278">
        <v>690</v>
      </c>
      <c r="BH23" s="278">
        <v>641</v>
      </c>
      <c r="BI23" s="278">
        <v>622</v>
      </c>
      <c r="BJ23" s="278">
        <v>621</v>
      </c>
      <c r="BK23" s="278">
        <v>487</v>
      </c>
      <c r="BL23" s="278">
        <v>519</v>
      </c>
      <c r="BM23" s="278">
        <v>505</v>
      </c>
      <c r="BN23" s="278">
        <v>436</v>
      </c>
      <c r="BO23" s="278">
        <v>420</v>
      </c>
      <c r="BP23" s="278">
        <v>401</v>
      </c>
      <c r="BQ23" s="278">
        <v>305</v>
      </c>
      <c r="BR23" s="278">
        <v>307</v>
      </c>
      <c r="BS23" s="278">
        <v>258</v>
      </c>
      <c r="BT23" s="278">
        <v>306</v>
      </c>
      <c r="BU23" s="278">
        <v>310</v>
      </c>
      <c r="BV23" s="278">
        <v>220</v>
      </c>
      <c r="BW23" s="278">
        <v>246</v>
      </c>
      <c r="BX23" s="278">
        <v>237</v>
      </c>
      <c r="BY23" s="278">
        <v>229</v>
      </c>
      <c r="BZ23" s="278">
        <v>209</v>
      </c>
      <c r="CA23" s="278">
        <v>160</v>
      </c>
      <c r="CB23" s="278">
        <v>178</v>
      </c>
      <c r="CC23" s="278">
        <v>112</v>
      </c>
      <c r="CD23" s="278">
        <v>133</v>
      </c>
      <c r="CE23" s="278">
        <v>89</v>
      </c>
      <c r="CF23" s="278">
        <v>76</v>
      </c>
      <c r="CG23" s="278">
        <v>84</v>
      </c>
      <c r="CH23" s="278">
        <v>59</v>
      </c>
      <c r="CI23" s="278">
        <v>52</v>
      </c>
      <c r="CJ23" s="278">
        <v>49</v>
      </c>
      <c r="CK23" s="278">
        <v>22</v>
      </c>
      <c r="CL23" s="278">
        <v>37</v>
      </c>
      <c r="CM23" s="278">
        <v>27</v>
      </c>
      <c r="CN23" s="278">
        <v>18</v>
      </c>
      <c r="CO23" s="278">
        <v>14</v>
      </c>
      <c r="CP23" s="278">
        <v>16</v>
      </c>
      <c r="CQ23" s="278">
        <v>12</v>
      </c>
      <c r="CR23" s="278">
        <v>8</v>
      </c>
      <c r="CS23" s="278">
        <v>8</v>
      </c>
      <c r="CT23" s="278">
        <v>10</v>
      </c>
      <c r="CU23" s="278">
        <v>4</v>
      </c>
      <c r="CV23" s="278">
        <v>5</v>
      </c>
      <c r="CW23" s="278">
        <v>2</v>
      </c>
      <c r="CX23" s="278">
        <v>3</v>
      </c>
      <c r="CY23" s="278">
        <v>3</v>
      </c>
      <c r="CZ23" s="278">
        <v>5</v>
      </c>
      <c r="DA23" s="286">
        <v>0</v>
      </c>
      <c r="DB23" s="285">
        <v>406</v>
      </c>
      <c r="DC23" s="285">
        <v>207</v>
      </c>
      <c r="DD23" s="285">
        <v>92</v>
      </c>
      <c r="DE23" s="285">
        <v>50414</v>
      </c>
    </row>
    <row r="24" spans="1:109" s="210" customFormat="1" ht="22.5" customHeight="1">
      <c r="A24" s="208"/>
      <c r="B24" s="209" t="s">
        <v>8</v>
      </c>
      <c r="C24" s="278">
        <v>451</v>
      </c>
      <c r="D24" s="278">
        <v>478</v>
      </c>
      <c r="E24" s="278">
        <v>494</v>
      </c>
      <c r="F24" s="278">
        <v>467</v>
      </c>
      <c r="G24" s="278">
        <v>502</v>
      </c>
      <c r="H24" s="278">
        <v>499</v>
      </c>
      <c r="I24" s="278">
        <v>501</v>
      </c>
      <c r="J24" s="278">
        <v>486</v>
      </c>
      <c r="K24" s="278">
        <v>509</v>
      </c>
      <c r="L24" s="278">
        <v>555</v>
      </c>
      <c r="M24" s="278">
        <v>507</v>
      </c>
      <c r="N24" s="278">
        <v>595</v>
      </c>
      <c r="O24" s="278">
        <v>565</v>
      </c>
      <c r="P24" s="278">
        <v>623</v>
      </c>
      <c r="Q24" s="278">
        <v>728</v>
      </c>
      <c r="R24" s="278">
        <v>728</v>
      </c>
      <c r="S24" s="278">
        <v>820</v>
      </c>
      <c r="T24" s="278">
        <v>773</v>
      </c>
      <c r="U24" s="278">
        <v>713</v>
      </c>
      <c r="V24" s="278">
        <v>709</v>
      </c>
      <c r="W24" s="278">
        <v>694</v>
      </c>
      <c r="X24" s="278">
        <v>745</v>
      </c>
      <c r="Y24" s="278">
        <v>697</v>
      </c>
      <c r="Z24" s="278">
        <v>712</v>
      </c>
      <c r="AA24" s="278">
        <v>701</v>
      </c>
      <c r="AB24" s="278">
        <v>745</v>
      </c>
      <c r="AC24" s="278">
        <v>758</v>
      </c>
      <c r="AD24" s="278">
        <v>742</v>
      </c>
      <c r="AE24" s="278">
        <v>851</v>
      </c>
      <c r="AF24" s="278">
        <v>792</v>
      </c>
      <c r="AG24" s="278">
        <v>816</v>
      </c>
      <c r="AH24" s="278">
        <v>866</v>
      </c>
      <c r="AI24" s="278">
        <v>943</v>
      </c>
      <c r="AJ24" s="278">
        <v>889</v>
      </c>
      <c r="AK24" s="278">
        <v>934</v>
      </c>
      <c r="AL24" s="278">
        <v>888</v>
      </c>
      <c r="AM24" s="278">
        <v>867</v>
      </c>
      <c r="AN24" s="278">
        <v>889</v>
      </c>
      <c r="AO24" s="278">
        <v>864</v>
      </c>
      <c r="AP24" s="278">
        <v>850</v>
      </c>
      <c r="AQ24" s="278">
        <v>964</v>
      </c>
      <c r="AR24" s="278">
        <v>951</v>
      </c>
      <c r="AS24" s="278">
        <v>947</v>
      </c>
      <c r="AT24" s="278">
        <v>1036</v>
      </c>
      <c r="AU24" s="278">
        <v>969</v>
      </c>
      <c r="AV24" s="278">
        <v>965</v>
      </c>
      <c r="AW24" s="278">
        <v>981</v>
      </c>
      <c r="AX24" s="278">
        <v>1043</v>
      </c>
      <c r="AY24" s="278">
        <v>1036</v>
      </c>
      <c r="AZ24" s="278">
        <v>943</v>
      </c>
      <c r="BA24" s="278">
        <v>989</v>
      </c>
      <c r="BB24" s="278">
        <v>960</v>
      </c>
      <c r="BC24" s="278">
        <v>947</v>
      </c>
      <c r="BD24" s="278">
        <v>923</v>
      </c>
      <c r="BE24" s="278">
        <v>858</v>
      </c>
      <c r="BF24" s="278">
        <v>926</v>
      </c>
      <c r="BG24" s="278">
        <v>942</v>
      </c>
      <c r="BH24" s="278">
        <v>818</v>
      </c>
      <c r="BI24" s="278">
        <v>769</v>
      </c>
      <c r="BJ24" s="278">
        <v>731</v>
      </c>
      <c r="BK24" s="278">
        <v>746</v>
      </c>
      <c r="BL24" s="278">
        <v>736</v>
      </c>
      <c r="BM24" s="278">
        <v>661</v>
      </c>
      <c r="BN24" s="278">
        <v>563</v>
      </c>
      <c r="BO24" s="278">
        <v>538</v>
      </c>
      <c r="BP24" s="278">
        <v>474</v>
      </c>
      <c r="BQ24" s="278">
        <v>399</v>
      </c>
      <c r="BR24" s="278">
        <v>418</v>
      </c>
      <c r="BS24" s="278">
        <v>333</v>
      </c>
      <c r="BT24" s="278">
        <v>402</v>
      </c>
      <c r="BU24" s="278">
        <v>370</v>
      </c>
      <c r="BV24" s="278">
        <v>318</v>
      </c>
      <c r="BW24" s="278">
        <v>332</v>
      </c>
      <c r="BX24" s="278">
        <v>306</v>
      </c>
      <c r="BY24" s="278">
        <v>292</v>
      </c>
      <c r="BZ24" s="278">
        <v>305</v>
      </c>
      <c r="CA24" s="278">
        <v>245</v>
      </c>
      <c r="CB24" s="278">
        <v>196</v>
      </c>
      <c r="CC24" s="278">
        <v>197</v>
      </c>
      <c r="CD24" s="278">
        <v>187</v>
      </c>
      <c r="CE24" s="278">
        <v>188</v>
      </c>
      <c r="CF24" s="278">
        <v>164</v>
      </c>
      <c r="CG24" s="278">
        <v>141</v>
      </c>
      <c r="CH24" s="278">
        <v>111</v>
      </c>
      <c r="CI24" s="278">
        <v>101</v>
      </c>
      <c r="CJ24" s="278">
        <v>82</v>
      </c>
      <c r="CK24" s="278">
        <v>84</v>
      </c>
      <c r="CL24" s="278">
        <v>61</v>
      </c>
      <c r="CM24" s="278">
        <v>53</v>
      </c>
      <c r="CN24" s="278">
        <v>46</v>
      </c>
      <c r="CO24" s="278">
        <v>34</v>
      </c>
      <c r="CP24" s="278">
        <v>26</v>
      </c>
      <c r="CQ24" s="278">
        <v>15</v>
      </c>
      <c r="CR24" s="278">
        <v>18</v>
      </c>
      <c r="CS24" s="278">
        <v>18</v>
      </c>
      <c r="CT24" s="278">
        <v>17</v>
      </c>
      <c r="CU24" s="278">
        <v>12</v>
      </c>
      <c r="CV24" s="278">
        <v>8</v>
      </c>
      <c r="CW24" s="278">
        <v>2</v>
      </c>
      <c r="CX24" s="278">
        <v>8</v>
      </c>
      <c r="CY24" s="278">
        <v>2</v>
      </c>
      <c r="CZ24" s="278">
        <v>13</v>
      </c>
      <c r="DA24" s="286">
        <v>0</v>
      </c>
      <c r="DB24" s="285">
        <v>284</v>
      </c>
      <c r="DC24" s="285">
        <v>174</v>
      </c>
      <c r="DD24" s="285">
        <v>48</v>
      </c>
      <c r="DE24" s="285">
        <v>56372</v>
      </c>
    </row>
    <row r="25" spans="1:109" s="210" customFormat="1" ht="22.5" customHeight="1">
      <c r="A25" s="208" t="s">
        <v>151</v>
      </c>
      <c r="B25" s="209" t="s">
        <v>7</v>
      </c>
      <c r="C25" s="278">
        <v>340</v>
      </c>
      <c r="D25" s="278">
        <v>379</v>
      </c>
      <c r="E25" s="278">
        <v>381</v>
      </c>
      <c r="F25" s="278">
        <v>404</v>
      </c>
      <c r="G25" s="278">
        <v>414</v>
      </c>
      <c r="H25" s="278">
        <v>424</v>
      </c>
      <c r="I25" s="278">
        <v>402</v>
      </c>
      <c r="J25" s="278">
        <v>449</v>
      </c>
      <c r="K25" s="278">
        <v>453</v>
      </c>
      <c r="L25" s="278">
        <v>445</v>
      </c>
      <c r="M25" s="278">
        <v>409</v>
      </c>
      <c r="N25" s="278">
        <v>502</v>
      </c>
      <c r="O25" s="278">
        <v>435</v>
      </c>
      <c r="P25" s="278">
        <v>498</v>
      </c>
      <c r="Q25" s="278">
        <v>579</v>
      </c>
      <c r="R25" s="278">
        <v>618</v>
      </c>
      <c r="S25" s="278">
        <v>615</v>
      </c>
      <c r="T25" s="278">
        <v>566</v>
      </c>
      <c r="U25" s="278">
        <v>581</v>
      </c>
      <c r="V25" s="278">
        <v>559</v>
      </c>
      <c r="W25" s="278">
        <v>520</v>
      </c>
      <c r="X25" s="278">
        <v>469</v>
      </c>
      <c r="Y25" s="278">
        <v>465</v>
      </c>
      <c r="Z25" s="278">
        <v>488</v>
      </c>
      <c r="AA25" s="278">
        <v>468</v>
      </c>
      <c r="AB25" s="278">
        <v>546</v>
      </c>
      <c r="AC25" s="278">
        <v>505</v>
      </c>
      <c r="AD25" s="278">
        <v>510</v>
      </c>
      <c r="AE25" s="278">
        <v>509</v>
      </c>
      <c r="AF25" s="278">
        <v>492</v>
      </c>
      <c r="AG25" s="278">
        <v>490</v>
      </c>
      <c r="AH25" s="278">
        <v>525</v>
      </c>
      <c r="AI25" s="278">
        <v>609</v>
      </c>
      <c r="AJ25" s="278">
        <v>556</v>
      </c>
      <c r="AK25" s="278">
        <v>546</v>
      </c>
      <c r="AL25" s="278">
        <v>534</v>
      </c>
      <c r="AM25" s="278">
        <v>532</v>
      </c>
      <c r="AN25" s="278">
        <v>513</v>
      </c>
      <c r="AO25" s="278">
        <v>517</v>
      </c>
      <c r="AP25" s="278">
        <v>536</v>
      </c>
      <c r="AQ25" s="278">
        <v>597</v>
      </c>
      <c r="AR25" s="278">
        <v>560</v>
      </c>
      <c r="AS25" s="278">
        <v>559</v>
      </c>
      <c r="AT25" s="278">
        <v>623</v>
      </c>
      <c r="AU25" s="278">
        <v>572</v>
      </c>
      <c r="AV25" s="278">
        <v>562</v>
      </c>
      <c r="AW25" s="278">
        <v>571</v>
      </c>
      <c r="AX25" s="278">
        <v>632</v>
      </c>
      <c r="AY25" s="278">
        <v>602</v>
      </c>
      <c r="AZ25" s="278">
        <v>619</v>
      </c>
      <c r="BA25" s="278">
        <v>588</v>
      </c>
      <c r="BB25" s="278">
        <v>554</v>
      </c>
      <c r="BC25" s="278">
        <v>605</v>
      </c>
      <c r="BD25" s="278">
        <v>558</v>
      </c>
      <c r="BE25" s="278">
        <v>549</v>
      </c>
      <c r="BF25" s="278">
        <v>534</v>
      </c>
      <c r="BG25" s="278">
        <v>525</v>
      </c>
      <c r="BH25" s="278">
        <v>469</v>
      </c>
      <c r="BI25" s="278">
        <v>432</v>
      </c>
      <c r="BJ25" s="278">
        <v>405</v>
      </c>
      <c r="BK25" s="278">
        <v>381</v>
      </c>
      <c r="BL25" s="278">
        <v>324</v>
      </c>
      <c r="BM25" s="278">
        <v>295</v>
      </c>
      <c r="BN25" s="278">
        <v>290</v>
      </c>
      <c r="BO25" s="278">
        <v>256</v>
      </c>
      <c r="BP25" s="278">
        <v>221</v>
      </c>
      <c r="BQ25" s="278">
        <v>218</v>
      </c>
      <c r="BR25" s="278">
        <v>184</v>
      </c>
      <c r="BS25" s="278">
        <v>158</v>
      </c>
      <c r="BT25" s="278">
        <v>160</v>
      </c>
      <c r="BU25" s="278">
        <v>163</v>
      </c>
      <c r="BV25" s="278">
        <v>116</v>
      </c>
      <c r="BW25" s="278">
        <v>162</v>
      </c>
      <c r="BX25" s="278">
        <v>139</v>
      </c>
      <c r="BY25" s="278">
        <v>138</v>
      </c>
      <c r="BZ25" s="278">
        <v>109</v>
      </c>
      <c r="CA25" s="278">
        <v>97</v>
      </c>
      <c r="CB25" s="278">
        <v>98</v>
      </c>
      <c r="CC25" s="278">
        <v>71</v>
      </c>
      <c r="CD25" s="278">
        <v>54</v>
      </c>
      <c r="CE25" s="278">
        <v>40</v>
      </c>
      <c r="CF25" s="278">
        <v>43</v>
      </c>
      <c r="CG25" s="278">
        <v>30</v>
      </c>
      <c r="CH25" s="278">
        <v>31</v>
      </c>
      <c r="CI25" s="278">
        <v>30</v>
      </c>
      <c r="CJ25" s="278">
        <v>20</v>
      </c>
      <c r="CK25" s="278">
        <v>25</v>
      </c>
      <c r="CL25" s="278">
        <v>15</v>
      </c>
      <c r="CM25" s="278">
        <v>14</v>
      </c>
      <c r="CN25" s="278">
        <v>14</v>
      </c>
      <c r="CO25" s="278">
        <v>3</v>
      </c>
      <c r="CP25" s="278">
        <v>13</v>
      </c>
      <c r="CQ25" s="278">
        <v>2</v>
      </c>
      <c r="CR25" s="278">
        <v>4</v>
      </c>
      <c r="CS25" s="278">
        <v>3</v>
      </c>
      <c r="CT25" s="285">
        <v>1</v>
      </c>
      <c r="CU25" s="285">
        <v>4</v>
      </c>
      <c r="CV25" s="285">
        <v>0</v>
      </c>
      <c r="CW25" s="285">
        <v>1</v>
      </c>
      <c r="CX25" s="278">
        <v>0</v>
      </c>
      <c r="CY25" s="285">
        <v>1</v>
      </c>
      <c r="CZ25" s="285">
        <v>1</v>
      </c>
      <c r="DA25" s="286">
        <v>0</v>
      </c>
      <c r="DB25" s="285">
        <v>140</v>
      </c>
      <c r="DC25" s="285">
        <v>170</v>
      </c>
      <c r="DD25" s="285">
        <v>58</v>
      </c>
      <c r="DE25" s="285">
        <v>35196</v>
      </c>
    </row>
    <row r="26" spans="1:109" s="210" customFormat="1" ht="22.5" customHeight="1">
      <c r="A26" s="208"/>
      <c r="B26" s="209" t="s">
        <v>8</v>
      </c>
      <c r="C26" s="278">
        <v>272</v>
      </c>
      <c r="D26" s="278">
        <v>342</v>
      </c>
      <c r="E26" s="278">
        <v>364</v>
      </c>
      <c r="F26" s="278">
        <v>373</v>
      </c>
      <c r="G26" s="278">
        <v>395</v>
      </c>
      <c r="H26" s="278">
        <v>406</v>
      </c>
      <c r="I26" s="278">
        <v>381</v>
      </c>
      <c r="J26" s="278">
        <v>403</v>
      </c>
      <c r="K26" s="278">
        <v>405</v>
      </c>
      <c r="L26" s="278">
        <v>395</v>
      </c>
      <c r="M26" s="278">
        <v>392</v>
      </c>
      <c r="N26" s="278">
        <v>518</v>
      </c>
      <c r="O26" s="278">
        <v>504</v>
      </c>
      <c r="P26" s="278">
        <v>508</v>
      </c>
      <c r="Q26" s="278">
        <v>577</v>
      </c>
      <c r="R26" s="278">
        <v>591</v>
      </c>
      <c r="S26" s="278">
        <v>610</v>
      </c>
      <c r="T26" s="278">
        <v>526</v>
      </c>
      <c r="U26" s="278">
        <v>519</v>
      </c>
      <c r="V26" s="278">
        <v>493</v>
      </c>
      <c r="W26" s="278">
        <v>516</v>
      </c>
      <c r="X26" s="278">
        <v>541</v>
      </c>
      <c r="Y26" s="278">
        <v>518</v>
      </c>
      <c r="Z26" s="278">
        <v>531</v>
      </c>
      <c r="AA26" s="278">
        <v>457</v>
      </c>
      <c r="AB26" s="278">
        <v>505</v>
      </c>
      <c r="AC26" s="278">
        <v>552</v>
      </c>
      <c r="AD26" s="278">
        <v>552</v>
      </c>
      <c r="AE26" s="278">
        <v>556</v>
      </c>
      <c r="AF26" s="278">
        <v>570</v>
      </c>
      <c r="AG26" s="278">
        <v>587</v>
      </c>
      <c r="AH26" s="278">
        <v>616</v>
      </c>
      <c r="AI26" s="278">
        <v>621</v>
      </c>
      <c r="AJ26" s="278">
        <v>630</v>
      </c>
      <c r="AK26" s="278">
        <v>636</v>
      </c>
      <c r="AL26" s="278">
        <v>653</v>
      </c>
      <c r="AM26" s="278">
        <v>612</v>
      </c>
      <c r="AN26" s="278">
        <v>660</v>
      </c>
      <c r="AO26" s="278">
        <v>666</v>
      </c>
      <c r="AP26" s="278">
        <v>713</v>
      </c>
      <c r="AQ26" s="278">
        <v>734</v>
      </c>
      <c r="AR26" s="278">
        <v>712</v>
      </c>
      <c r="AS26" s="278">
        <v>702</v>
      </c>
      <c r="AT26" s="278">
        <v>754</v>
      </c>
      <c r="AU26" s="278">
        <v>734</v>
      </c>
      <c r="AV26" s="278">
        <v>724</v>
      </c>
      <c r="AW26" s="278">
        <v>788</v>
      </c>
      <c r="AX26" s="278">
        <v>757</v>
      </c>
      <c r="AY26" s="278">
        <v>780</v>
      </c>
      <c r="AZ26" s="278">
        <v>761</v>
      </c>
      <c r="BA26" s="278">
        <v>690</v>
      </c>
      <c r="BB26" s="278">
        <v>764</v>
      </c>
      <c r="BC26" s="278">
        <v>704</v>
      </c>
      <c r="BD26" s="278">
        <v>727</v>
      </c>
      <c r="BE26" s="278">
        <v>704</v>
      </c>
      <c r="BF26" s="278">
        <v>648</v>
      </c>
      <c r="BG26" s="278">
        <v>668</v>
      </c>
      <c r="BH26" s="278">
        <v>554</v>
      </c>
      <c r="BI26" s="278">
        <v>539</v>
      </c>
      <c r="BJ26" s="278">
        <v>489</v>
      </c>
      <c r="BK26" s="278">
        <v>467</v>
      </c>
      <c r="BL26" s="278">
        <v>418</v>
      </c>
      <c r="BM26" s="278">
        <v>380</v>
      </c>
      <c r="BN26" s="278">
        <v>324</v>
      </c>
      <c r="BO26" s="278">
        <v>333</v>
      </c>
      <c r="BP26" s="278">
        <v>272</v>
      </c>
      <c r="BQ26" s="278">
        <v>252</v>
      </c>
      <c r="BR26" s="278">
        <v>231</v>
      </c>
      <c r="BS26" s="278">
        <v>226</v>
      </c>
      <c r="BT26" s="278">
        <v>238</v>
      </c>
      <c r="BU26" s="278">
        <v>213</v>
      </c>
      <c r="BV26" s="278">
        <v>157</v>
      </c>
      <c r="BW26" s="278">
        <v>190</v>
      </c>
      <c r="BX26" s="278">
        <v>176</v>
      </c>
      <c r="BY26" s="278">
        <v>177</v>
      </c>
      <c r="BZ26" s="278">
        <v>150</v>
      </c>
      <c r="CA26" s="278">
        <v>141</v>
      </c>
      <c r="CB26" s="278">
        <v>123</v>
      </c>
      <c r="CC26" s="278">
        <v>117</v>
      </c>
      <c r="CD26" s="278">
        <v>123</v>
      </c>
      <c r="CE26" s="278">
        <v>79</v>
      </c>
      <c r="CF26" s="278">
        <v>89</v>
      </c>
      <c r="CG26" s="278">
        <v>81</v>
      </c>
      <c r="CH26" s="278">
        <v>55</v>
      </c>
      <c r="CI26" s="278">
        <v>64</v>
      </c>
      <c r="CJ26" s="278">
        <v>51</v>
      </c>
      <c r="CK26" s="278">
        <v>45</v>
      </c>
      <c r="CL26" s="278">
        <v>39</v>
      </c>
      <c r="CM26" s="278">
        <v>31</v>
      </c>
      <c r="CN26" s="278">
        <v>19</v>
      </c>
      <c r="CO26" s="278">
        <v>14</v>
      </c>
      <c r="CP26" s="278">
        <v>17</v>
      </c>
      <c r="CQ26" s="278">
        <v>8</v>
      </c>
      <c r="CR26" s="278">
        <v>9</v>
      </c>
      <c r="CS26" s="278">
        <v>8</v>
      </c>
      <c r="CT26" s="278">
        <v>2</v>
      </c>
      <c r="CU26" s="278">
        <v>4</v>
      </c>
      <c r="CV26" s="278">
        <v>5</v>
      </c>
      <c r="CW26" s="278">
        <v>5</v>
      </c>
      <c r="CX26" s="278">
        <v>1</v>
      </c>
      <c r="CY26" s="285">
        <v>1</v>
      </c>
      <c r="CZ26" s="285">
        <v>0</v>
      </c>
      <c r="DA26" s="286">
        <v>0</v>
      </c>
      <c r="DB26" s="285">
        <v>115</v>
      </c>
      <c r="DC26" s="285">
        <v>165</v>
      </c>
      <c r="DD26" s="285">
        <v>50</v>
      </c>
      <c r="DE26" s="285">
        <v>40264</v>
      </c>
    </row>
    <row r="27" spans="1:109" s="210" customFormat="1" ht="22.5" customHeight="1">
      <c r="A27" s="208" t="s">
        <v>153</v>
      </c>
      <c r="B27" s="209" t="s">
        <v>7</v>
      </c>
      <c r="C27" s="278">
        <v>586</v>
      </c>
      <c r="D27" s="278">
        <v>613</v>
      </c>
      <c r="E27" s="278">
        <v>627</v>
      </c>
      <c r="F27" s="278">
        <v>686</v>
      </c>
      <c r="G27" s="278">
        <v>708</v>
      </c>
      <c r="H27" s="278">
        <v>735</v>
      </c>
      <c r="I27" s="278">
        <v>794</v>
      </c>
      <c r="J27" s="278">
        <v>819</v>
      </c>
      <c r="K27" s="278">
        <v>749</v>
      </c>
      <c r="L27" s="278">
        <v>766</v>
      </c>
      <c r="M27" s="278">
        <v>741</v>
      </c>
      <c r="N27" s="278">
        <v>834</v>
      </c>
      <c r="O27" s="278">
        <v>800</v>
      </c>
      <c r="P27" s="278">
        <v>829</v>
      </c>
      <c r="Q27" s="278">
        <v>945</v>
      </c>
      <c r="R27" s="278">
        <v>940</v>
      </c>
      <c r="S27" s="278">
        <v>919</v>
      </c>
      <c r="T27" s="278">
        <v>908</v>
      </c>
      <c r="U27" s="278">
        <v>869</v>
      </c>
      <c r="V27" s="278">
        <v>804</v>
      </c>
      <c r="W27" s="278">
        <v>842</v>
      </c>
      <c r="X27" s="278">
        <v>701</v>
      </c>
      <c r="Y27" s="278">
        <v>704</v>
      </c>
      <c r="Z27" s="278">
        <v>686</v>
      </c>
      <c r="AA27" s="278">
        <v>659</v>
      </c>
      <c r="AB27" s="278">
        <v>657</v>
      </c>
      <c r="AC27" s="278">
        <v>764</v>
      </c>
      <c r="AD27" s="278">
        <v>769</v>
      </c>
      <c r="AE27" s="278">
        <v>810</v>
      </c>
      <c r="AF27" s="278">
        <v>840</v>
      </c>
      <c r="AG27" s="278">
        <v>879</v>
      </c>
      <c r="AH27" s="278">
        <v>996</v>
      </c>
      <c r="AI27" s="278">
        <v>977</v>
      </c>
      <c r="AJ27" s="278">
        <v>880</v>
      </c>
      <c r="AK27" s="278">
        <v>944</v>
      </c>
      <c r="AL27" s="278">
        <v>1000</v>
      </c>
      <c r="AM27" s="278">
        <v>934</v>
      </c>
      <c r="AN27" s="278">
        <v>940</v>
      </c>
      <c r="AO27" s="278">
        <v>914</v>
      </c>
      <c r="AP27" s="278">
        <v>905</v>
      </c>
      <c r="AQ27" s="278">
        <v>975</v>
      </c>
      <c r="AR27" s="278">
        <v>925</v>
      </c>
      <c r="AS27" s="278">
        <v>955</v>
      </c>
      <c r="AT27" s="278">
        <v>965</v>
      </c>
      <c r="AU27" s="278">
        <v>943</v>
      </c>
      <c r="AV27" s="278">
        <v>951</v>
      </c>
      <c r="AW27" s="278">
        <v>948</v>
      </c>
      <c r="AX27" s="278">
        <v>923</v>
      </c>
      <c r="AY27" s="278">
        <v>872</v>
      </c>
      <c r="AZ27" s="278">
        <v>896</v>
      </c>
      <c r="BA27" s="278">
        <v>855</v>
      </c>
      <c r="BB27" s="278">
        <v>821</v>
      </c>
      <c r="BC27" s="278">
        <v>751</v>
      </c>
      <c r="BD27" s="278">
        <v>711</v>
      </c>
      <c r="BE27" s="278">
        <v>695</v>
      </c>
      <c r="BF27" s="278">
        <v>691</v>
      </c>
      <c r="BG27" s="278">
        <v>636</v>
      </c>
      <c r="BH27" s="278">
        <v>600</v>
      </c>
      <c r="BI27" s="278">
        <v>547</v>
      </c>
      <c r="BJ27" s="278">
        <v>489</v>
      </c>
      <c r="BK27" s="278">
        <v>464</v>
      </c>
      <c r="BL27" s="278">
        <v>440</v>
      </c>
      <c r="BM27" s="278">
        <v>429</v>
      </c>
      <c r="BN27" s="278">
        <v>363</v>
      </c>
      <c r="BO27" s="278">
        <v>301</v>
      </c>
      <c r="BP27" s="278">
        <v>317</v>
      </c>
      <c r="BQ27" s="278">
        <v>236</v>
      </c>
      <c r="BR27" s="278">
        <v>277</v>
      </c>
      <c r="BS27" s="278">
        <v>234</v>
      </c>
      <c r="BT27" s="278">
        <v>216</v>
      </c>
      <c r="BU27" s="278">
        <v>221</v>
      </c>
      <c r="BV27" s="278">
        <v>181</v>
      </c>
      <c r="BW27" s="278">
        <v>197</v>
      </c>
      <c r="BX27" s="278">
        <v>182</v>
      </c>
      <c r="BY27" s="278">
        <v>172</v>
      </c>
      <c r="BZ27" s="278">
        <v>164</v>
      </c>
      <c r="CA27" s="278">
        <v>137</v>
      </c>
      <c r="CB27" s="278">
        <v>120</v>
      </c>
      <c r="CC27" s="278">
        <v>86</v>
      </c>
      <c r="CD27" s="278">
        <v>70</v>
      </c>
      <c r="CE27" s="278">
        <v>72</v>
      </c>
      <c r="CF27" s="278">
        <v>68</v>
      </c>
      <c r="CG27" s="278">
        <v>42</v>
      </c>
      <c r="CH27" s="278">
        <v>52</v>
      </c>
      <c r="CI27" s="278">
        <v>33</v>
      </c>
      <c r="CJ27" s="278">
        <v>26</v>
      </c>
      <c r="CK27" s="278">
        <v>23</v>
      </c>
      <c r="CL27" s="278">
        <v>16</v>
      </c>
      <c r="CM27" s="278">
        <v>11</v>
      </c>
      <c r="CN27" s="278">
        <v>13</v>
      </c>
      <c r="CO27" s="278">
        <v>8</v>
      </c>
      <c r="CP27" s="278">
        <v>10</v>
      </c>
      <c r="CQ27" s="278">
        <v>4</v>
      </c>
      <c r="CR27" s="278">
        <v>5</v>
      </c>
      <c r="CS27" s="278">
        <v>4</v>
      </c>
      <c r="CT27" s="278">
        <v>3</v>
      </c>
      <c r="CU27" s="285">
        <v>5</v>
      </c>
      <c r="CV27" s="285">
        <v>4</v>
      </c>
      <c r="CW27" s="278">
        <v>0</v>
      </c>
      <c r="CX27" s="278">
        <v>2</v>
      </c>
      <c r="CY27" s="278">
        <v>1</v>
      </c>
      <c r="CZ27" s="278">
        <v>9</v>
      </c>
      <c r="DA27" s="286">
        <v>0</v>
      </c>
      <c r="DB27" s="285">
        <v>326</v>
      </c>
      <c r="DC27" s="285">
        <v>328</v>
      </c>
      <c r="DD27" s="285">
        <v>80</v>
      </c>
      <c r="DE27" s="285">
        <v>54574</v>
      </c>
    </row>
    <row r="28" spans="1:109" s="210" customFormat="1" ht="22.5" customHeight="1">
      <c r="A28" s="208"/>
      <c r="B28" s="209" t="s">
        <v>8</v>
      </c>
      <c r="C28" s="278">
        <v>541</v>
      </c>
      <c r="D28" s="278">
        <v>633</v>
      </c>
      <c r="E28" s="278">
        <v>619</v>
      </c>
      <c r="F28" s="278">
        <v>645</v>
      </c>
      <c r="G28" s="278">
        <v>693</v>
      </c>
      <c r="H28" s="278">
        <v>784</v>
      </c>
      <c r="I28" s="278">
        <v>762</v>
      </c>
      <c r="J28" s="278">
        <v>702</v>
      </c>
      <c r="K28" s="278">
        <v>742</v>
      </c>
      <c r="L28" s="278">
        <v>730</v>
      </c>
      <c r="M28" s="278">
        <v>724</v>
      </c>
      <c r="N28" s="278">
        <v>820</v>
      </c>
      <c r="O28" s="278">
        <v>695</v>
      </c>
      <c r="P28" s="278">
        <v>796</v>
      </c>
      <c r="Q28" s="278">
        <v>988</v>
      </c>
      <c r="R28" s="278">
        <v>917</v>
      </c>
      <c r="S28" s="278">
        <v>987</v>
      </c>
      <c r="T28" s="278">
        <v>873</v>
      </c>
      <c r="U28" s="278">
        <v>807</v>
      </c>
      <c r="V28" s="278">
        <v>865</v>
      </c>
      <c r="W28" s="278">
        <v>815</v>
      </c>
      <c r="X28" s="278">
        <v>765</v>
      </c>
      <c r="Y28" s="278">
        <v>771</v>
      </c>
      <c r="Z28" s="278">
        <v>767</v>
      </c>
      <c r="AA28" s="278">
        <v>693</v>
      </c>
      <c r="AB28" s="278">
        <v>725</v>
      </c>
      <c r="AC28" s="278">
        <v>789</v>
      </c>
      <c r="AD28" s="278">
        <v>808</v>
      </c>
      <c r="AE28" s="278">
        <v>933</v>
      </c>
      <c r="AF28" s="278">
        <v>876</v>
      </c>
      <c r="AG28" s="278">
        <v>977</v>
      </c>
      <c r="AH28" s="278">
        <v>1088</v>
      </c>
      <c r="AI28" s="278">
        <v>1021</v>
      </c>
      <c r="AJ28" s="278">
        <v>1031</v>
      </c>
      <c r="AK28" s="278">
        <v>1065</v>
      </c>
      <c r="AL28" s="278">
        <v>1118</v>
      </c>
      <c r="AM28" s="278">
        <v>1047</v>
      </c>
      <c r="AN28" s="278">
        <v>1104</v>
      </c>
      <c r="AO28" s="278">
        <v>1086</v>
      </c>
      <c r="AP28" s="278">
        <v>1095</v>
      </c>
      <c r="AQ28" s="278">
        <v>1206</v>
      </c>
      <c r="AR28" s="278">
        <v>1227</v>
      </c>
      <c r="AS28" s="278">
        <v>1111</v>
      </c>
      <c r="AT28" s="278">
        <v>1151</v>
      </c>
      <c r="AU28" s="278">
        <v>1142</v>
      </c>
      <c r="AV28" s="278">
        <v>1075</v>
      </c>
      <c r="AW28" s="278">
        <v>1071</v>
      </c>
      <c r="AX28" s="278">
        <v>1122</v>
      </c>
      <c r="AY28" s="278">
        <v>1087</v>
      </c>
      <c r="AZ28" s="278">
        <v>979</v>
      </c>
      <c r="BA28" s="278">
        <v>1019</v>
      </c>
      <c r="BB28" s="278">
        <v>965</v>
      </c>
      <c r="BC28" s="278">
        <v>888</v>
      </c>
      <c r="BD28" s="278">
        <v>907</v>
      </c>
      <c r="BE28" s="278">
        <v>821</v>
      </c>
      <c r="BF28" s="278">
        <v>814</v>
      </c>
      <c r="BG28" s="278">
        <v>849</v>
      </c>
      <c r="BH28" s="278">
        <v>742</v>
      </c>
      <c r="BI28" s="278">
        <v>672</v>
      </c>
      <c r="BJ28" s="278">
        <v>654</v>
      </c>
      <c r="BK28" s="278">
        <v>598</v>
      </c>
      <c r="BL28" s="278">
        <v>613</v>
      </c>
      <c r="BM28" s="278">
        <v>511</v>
      </c>
      <c r="BN28" s="278">
        <v>479</v>
      </c>
      <c r="BO28" s="278">
        <v>412</v>
      </c>
      <c r="BP28" s="278">
        <v>427</v>
      </c>
      <c r="BQ28" s="278">
        <v>362</v>
      </c>
      <c r="BR28" s="278">
        <v>359</v>
      </c>
      <c r="BS28" s="278">
        <v>326</v>
      </c>
      <c r="BT28" s="278">
        <v>307</v>
      </c>
      <c r="BU28" s="278">
        <v>286</v>
      </c>
      <c r="BV28" s="278">
        <v>248</v>
      </c>
      <c r="BW28" s="278">
        <v>279</v>
      </c>
      <c r="BX28" s="278">
        <v>272</v>
      </c>
      <c r="BY28" s="278">
        <v>230</v>
      </c>
      <c r="BZ28" s="278">
        <v>226</v>
      </c>
      <c r="CA28" s="278">
        <v>191</v>
      </c>
      <c r="CB28" s="278">
        <v>173</v>
      </c>
      <c r="CC28" s="278">
        <v>141</v>
      </c>
      <c r="CD28" s="278">
        <v>159</v>
      </c>
      <c r="CE28" s="278">
        <v>121</v>
      </c>
      <c r="CF28" s="278">
        <v>101</v>
      </c>
      <c r="CG28" s="278">
        <v>97</v>
      </c>
      <c r="CH28" s="278">
        <v>84</v>
      </c>
      <c r="CI28" s="278">
        <v>76</v>
      </c>
      <c r="CJ28" s="278">
        <v>43</v>
      </c>
      <c r="CK28" s="278">
        <v>51</v>
      </c>
      <c r="CL28" s="278">
        <v>24</v>
      </c>
      <c r="CM28" s="278">
        <v>31</v>
      </c>
      <c r="CN28" s="278">
        <v>19</v>
      </c>
      <c r="CO28" s="278">
        <v>11</v>
      </c>
      <c r="CP28" s="278">
        <v>20</v>
      </c>
      <c r="CQ28" s="278">
        <v>7</v>
      </c>
      <c r="CR28" s="278">
        <v>11</v>
      </c>
      <c r="CS28" s="278">
        <v>7</v>
      </c>
      <c r="CT28" s="278">
        <v>11</v>
      </c>
      <c r="CU28" s="285">
        <v>2</v>
      </c>
      <c r="CV28" s="278">
        <v>0</v>
      </c>
      <c r="CW28" s="278">
        <v>5</v>
      </c>
      <c r="CX28" s="278">
        <v>6</v>
      </c>
      <c r="CY28" s="278">
        <v>1</v>
      </c>
      <c r="CZ28" s="278">
        <v>5</v>
      </c>
      <c r="DA28" s="286">
        <v>0</v>
      </c>
      <c r="DB28" s="285">
        <v>209</v>
      </c>
      <c r="DC28" s="285">
        <v>259</v>
      </c>
      <c r="DD28" s="285">
        <v>50</v>
      </c>
      <c r="DE28" s="285">
        <v>61249</v>
      </c>
    </row>
    <row r="29" spans="1:109" s="210" customFormat="1" ht="22.5" customHeight="1">
      <c r="A29" s="208" t="s">
        <v>120</v>
      </c>
      <c r="B29" s="209" t="s">
        <v>7</v>
      </c>
      <c r="C29" s="278">
        <v>513</v>
      </c>
      <c r="D29" s="278">
        <v>534</v>
      </c>
      <c r="E29" s="278">
        <v>532</v>
      </c>
      <c r="F29" s="278">
        <v>554</v>
      </c>
      <c r="G29" s="278">
        <v>574</v>
      </c>
      <c r="H29" s="278">
        <v>523</v>
      </c>
      <c r="I29" s="278">
        <v>533</v>
      </c>
      <c r="J29" s="278">
        <v>606</v>
      </c>
      <c r="K29" s="278">
        <v>577</v>
      </c>
      <c r="L29" s="278">
        <v>599</v>
      </c>
      <c r="M29" s="278">
        <v>582</v>
      </c>
      <c r="N29" s="278">
        <v>652</v>
      </c>
      <c r="O29" s="278">
        <v>687</v>
      </c>
      <c r="P29" s="278">
        <v>722</v>
      </c>
      <c r="Q29" s="278">
        <v>819</v>
      </c>
      <c r="R29" s="278">
        <v>810</v>
      </c>
      <c r="S29" s="278">
        <v>829</v>
      </c>
      <c r="T29" s="278">
        <v>850</v>
      </c>
      <c r="U29" s="278">
        <v>866</v>
      </c>
      <c r="V29" s="278">
        <v>870</v>
      </c>
      <c r="W29" s="278">
        <v>868</v>
      </c>
      <c r="X29" s="278">
        <v>787</v>
      </c>
      <c r="Y29" s="278">
        <v>783</v>
      </c>
      <c r="Z29" s="278">
        <v>845</v>
      </c>
      <c r="AA29" s="278">
        <v>774</v>
      </c>
      <c r="AB29" s="278">
        <v>838</v>
      </c>
      <c r="AC29" s="278">
        <v>896</v>
      </c>
      <c r="AD29" s="278">
        <v>948</v>
      </c>
      <c r="AE29" s="278">
        <v>965</v>
      </c>
      <c r="AF29" s="278">
        <v>921</v>
      </c>
      <c r="AG29" s="278">
        <v>972</v>
      </c>
      <c r="AH29" s="278">
        <v>1016</v>
      </c>
      <c r="AI29" s="278">
        <v>988</v>
      </c>
      <c r="AJ29" s="278">
        <v>947</v>
      </c>
      <c r="AK29" s="278">
        <v>903</v>
      </c>
      <c r="AL29" s="278">
        <v>942</v>
      </c>
      <c r="AM29" s="278">
        <v>890</v>
      </c>
      <c r="AN29" s="278">
        <v>896</v>
      </c>
      <c r="AO29" s="278">
        <v>826</v>
      </c>
      <c r="AP29" s="278">
        <v>830</v>
      </c>
      <c r="AQ29" s="278">
        <v>920</v>
      </c>
      <c r="AR29" s="278">
        <v>829</v>
      </c>
      <c r="AS29" s="278">
        <v>838</v>
      </c>
      <c r="AT29" s="278">
        <v>877</v>
      </c>
      <c r="AU29" s="278">
        <v>872</v>
      </c>
      <c r="AV29" s="278">
        <v>880</v>
      </c>
      <c r="AW29" s="278">
        <v>881</v>
      </c>
      <c r="AX29" s="278">
        <v>928</v>
      </c>
      <c r="AY29" s="278">
        <v>871</v>
      </c>
      <c r="AZ29" s="278">
        <v>886</v>
      </c>
      <c r="BA29" s="278">
        <v>878</v>
      </c>
      <c r="BB29" s="278">
        <v>935</v>
      </c>
      <c r="BC29" s="278">
        <v>908</v>
      </c>
      <c r="BD29" s="278">
        <v>872</v>
      </c>
      <c r="BE29" s="278">
        <v>865</v>
      </c>
      <c r="BF29" s="278">
        <v>857</v>
      </c>
      <c r="BG29" s="278">
        <v>806</v>
      </c>
      <c r="BH29" s="278">
        <v>810</v>
      </c>
      <c r="BI29" s="278">
        <v>702</v>
      </c>
      <c r="BJ29" s="278">
        <v>679</v>
      </c>
      <c r="BK29" s="278">
        <v>626</v>
      </c>
      <c r="BL29" s="278">
        <v>626</v>
      </c>
      <c r="BM29" s="278">
        <v>565</v>
      </c>
      <c r="BN29" s="278">
        <v>517</v>
      </c>
      <c r="BO29" s="278">
        <v>465</v>
      </c>
      <c r="BP29" s="278">
        <v>387</v>
      </c>
      <c r="BQ29" s="278">
        <v>345</v>
      </c>
      <c r="BR29" s="278">
        <v>354</v>
      </c>
      <c r="BS29" s="278">
        <v>295</v>
      </c>
      <c r="BT29" s="278">
        <v>311</v>
      </c>
      <c r="BU29" s="278">
        <v>362</v>
      </c>
      <c r="BV29" s="278">
        <v>242</v>
      </c>
      <c r="BW29" s="278">
        <v>300</v>
      </c>
      <c r="BX29" s="278">
        <v>284</v>
      </c>
      <c r="BY29" s="278">
        <v>246</v>
      </c>
      <c r="BZ29" s="278">
        <v>242</v>
      </c>
      <c r="CA29" s="278">
        <v>219</v>
      </c>
      <c r="CB29" s="278">
        <v>202</v>
      </c>
      <c r="CC29" s="278">
        <v>163</v>
      </c>
      <c r="CD29" s="278">
        <v>159</v>
      </c>
      <c r="CE29" s="278">
        <v>97</v>
      </c>
      <c r="CF29" s="278">
        <v>116</v>
      </c>
      <c r="CG29" s="278">
        <v>86</v>
      </c>
      <c r="CH29" s="278">
        <v>70</v>
      </c>
      <c r="CI29" s="278">
        <v>53</v>
      </c>
      <c r="CJ29" s="278">
        <v>57</v>
      </c>
      <c r="CK29" s="278">
        <v>51</v>
      </c>
      <c r="CL29" s="278">
        <v>35</v>
      </c>
      <c r="CM29" s="278">
        <v>32</v>
      </c>
      <c r="CN29" s="278">
        <v>22</v>
      </c>
      <c r="CO29" s="278">
        <v>19</v>
      </c>
      <c r="CP29" s="278">
        <v>19</v>
      </c>
      <c r="CQ29" s="278">
        <v>9</v>
      </c>
      <c r="CR29" s="278">
        <v>12</v>
      </c>
      <c r="CS29" s="278">
        <v>17</v>
      </c>
      <c r="CT29" s="278">
        <v>12</v>
      </c>
      <c r="CU29" s="278">
        <v>8</v>
      </c>
      <c r="CV29" s="278">
        <v>12</v>
      </c>
      <c r="CW29" s="278">
        <v>5</v>
      </c>
      <c r="CX29" s="278">
        <v>5</v>
      </c>
      <c r="CY29" s="278">
        <v>2</v>
      </c>
      <c r="CZ29" s="278">
        <v>4</v>
      </c>
      <c r="DA29" s="286">
        <v>0</v>
      </c>
      <c r="DB29" s="285">
        <v>643</v>
      </c>
      <c r="DC29" s="285">
        <v>933</v>
      </c>
      <c r="DD29" s="285">
        <v>261</v>
      </c>
      <c r="DE29" s="285">
        <v>57651</v>
      </c>
    </row>
    <row r="30" spans="1:109" s="210" customFormat="1" ht="22.5" customHeight="1">
      <c r="A30" s="208"/>
      <c r="B30" s="209" t="s">
        <v>8</v>
      </c>
      <c r="C30" s="278">
        <v>491</v>
      </c>
      <c r="D30" s="278">
        <v>466</v>
      </c>
      <c r="E30" s="278">
        <v>473</v>
      </c>
      <c r="F30" s="278">
        <v>507</v>
      </c>
      <c r="G30" s="278">
        <v>527</v>
      </c>
      <c r="H30" s="278">
        <v>512</v>
      </c>
      <c r="I30" s="278">
        <v>584</v>
      </c>
      <c r="J30" s="278">
        <v>582</v>
      </c>
      <c r="K30" s="278">
        <v>533</v>
      </c>
      <c r="L30" s="278">
        <v>584</v>
      </c>
      <c r="M30" s="278">
        <v>621</v>
      </c>
      <c r="N30" s="278">
        <v>686</v>
      </c>
      <c r="O30" s="278">
        <v>653</v>
      </c>
      <c r="P30" s="278">
        <v>717</v>
      </c>
      <c r="Q30" s="278">
        <v>826</v>
      </c>
      <c r="R30" s="278">
        <v>839</v>
      </c>
      <c r="S30" s="278">
        <v>930</v>
      </c>
      <c r="T30" s="278">
        <v>871</v>
      </c>
      <c r="U30" s="278">
        <v>941</v>
      </c>
      <c r="V30" s="278">
        <v>947</v>
      </c>
      <c r="W30" s="278">
        <v>904</v>
      </c>
      <c r="X30" s="278">
        <v>882</v>
      </c>
      <c r="Y30" s="278">
        <v>862</v>
      </c>
      <c r="Z30" s="278">
        <v>876</v>
      </c>
      <c r="AA30" s="278">
        <v>818</v>
      </c>
      <c r="AB30" s="278">
        <v>904</v>
      </c>
      <c r="AC30" s="278">
        <v>898</v>
      </c>
      <c r="AD30" s="278">
        <v>953</v>
      </c>
      <c r="AE30" s="278">
        <v>954</v>
      </c>
      <c r="AF30" s="278">
        <v>983</v>
      </c>
      <c r="AG30" s="278">
        <v>948</v>
      </c>
      <c r="AH30" s="278">
        <v>988</v>
      </c>
      <c r="AI30" s="278">
        <v>1021</v>
      </c>
      <c r="AJ30" s="278">
        <v>904</v>
      </c>
      <c r="AK30" s="278">
        <v>983</v>
      </c>
      <c r="AL30" s="278">
        <v>1002</v>
      </c>
      <c r="AM30" s="278">
        <v>907</v>
      </c>
      <c r="AN30" s="278">
        <v>950</v>
      </c>
      <c r="AO30" s="278">
        <v>898</v>
      </c>
      <c r="AP30" s="278">
        <v>909</v>
      </c>
      <c r="AQ30" s="278">
        <v>925</v>
      </c>
      <c r="AR30" s="278">
        <v>949</v>
      </c>
      <c r="AS30" s="278">
        <v>918</v>
      </c>
      <c r="AT30" s="278">
        <v>1012</v>
      </c>
      <c r="AU30" s="278">
        <v>1013</v>
      </c>
      <c r="AV30" s="278">
        <v>955</v>
      </c>
      <c r="AW30" s="278">
        <v>1011</v>
      </c>
      <c r="AX30" s="278">
        <v>1046</v>
      </c>
      <c r="AY30" s="278">
        <v>987</v>
      </c>
      <c r="AZ30" s="278">
        <v>1068</v>
      </c>
      <c r="BA30" s="278">
        <v>1025</v>
      </c>
      <c r="BB30" s="278">
        <v>1056</v>
      </c>
      <c r="BC30" s="278">
        <v>1036</v>
      </c>
      <c r="BD30" s="278">
        <v>970</v>
      </c>
      <c r="BE30" s="278">
        <v>1032</v>
      </c>
      <c r="BF30" s="278">
        <v>1060</v>
      </c>
      <c r="BG30" s="278">
        <v>968</v>
      </c>
      <c r="BH30" s="278">
        <v>878</v>
      </c>
      <c r="BI30" s="278">
        <v>816</v>
      </c>
      <c r="BJ30" s="278">
        <v>816</v>
      </c>
      <c r="BK30" s="278">
        <v>757</v>
      </c>
      <c r="BL30" s="278">
        <v>792</v>
      </c>
      <c r="BM30" s="278">
        <v>724</v>
      </c>
      <c r="BN30" s="278">
        <v>635</v>
      </c>
      <c r="BO30" s="278">
        <v>543</v>
      </c>
      <c r="BP30" s="278">
        <v>532</v>
      </c>
      <c r="BQ30" s="278">
        <v>460</v>
      </c>
      <c r="BR30" s="278">
        <v>501</v>
      </c>
      <c r="BS30" s="278">
        <v>435</v>
      </c>
      <c r="BT30" s="278">
        <v>442</v>
      </c>
      <c r="BU30" s="278">
        <v>419</v>
      </c>
      <c r="BV30" s="278">
        <v>389</v>
      </c>
      <c r="BW30" s="278">
        <v>462</v>
      </c>
      <c r="BX30" s="278">
        <v>384</v>
      </c>
      <c r="BY30" s="278">
        <v>390</v>
      </c>
      <c r="BZ30" s="278">
        <v>395</v>
      </c>
      <c r="CA30" s="278">
        <v>366</v>
      </c>
      <c r="CB30" s="278">
        <v>268</v>
      </c>
      <c r="CC30" s="278">
        <v>276</v>
      </c>
      <c r="CD30" s="278">
        <v>304</v>
      </c>
      <c r="CE30" s="278">
        <v>269</v>
      </c>
      <c r="CF30" s="278">
        <v>239</v>
      </c>
      <c r="CG30" s="278">
        <v>159</v>
      </c>
      <c r="CH30" s="278">
        <v>186</v>
      </c>
      <c r="CI30" s="278">
        <v>136</v>
      </c>
      <c r="CJ30" s="278">
        <v>118</v>
      </c>
      <c r="CK30" s="278">
        <v>107</v>
      </c>
      <c r="CL30" s="278">
        <v>65</v>
      </c>
      <c r="CM30" s="278">
        <v>63</v>
      </c>
      <c r="CN30" s="278">
        <v>59</v>
      </c>
      <c r="CO30" s="278">
        <v>42</v>
      </c>
      <c r="CP30" s="278">
        <v>29</v>
      </c>
      <c r="CQ30" s="278">
        <v>25</v>
      </c>
      <c r="CR30" s="278">
        <v>24</v>
      </c>
      <c r="CS30" s="278">
        <v>21</v>
      </c>
      <c r="CT30" s="278">
        <v>15</v>
      </c>
      <c r="CU30" s="278">
        <v>11</v>
      </c>
      <c r="CV30" s="278">
        <v>20</v>
      </c>
      <c r="CW30" s="278">
        <v>6</v>
      </c>
      <c r="CX30" s="278">
        <v>4</v>
      </c>
      <c r="CY30" s="278">
        <v>6</v>
      </c>
      <c r="CZ30" s="278">
        <v>11</v>
      </c>
      <c r="DA30" s="286">
        <v>0</v>
      </c>
      <c r="DB30" s="285">
        <v>476</v>
      </c>
      <c r="DC30" s="285">
        <v>749</v>
      </c>
      <c r="DD30" s="285">
        <v>199</v>
      </c>
      <c r="DE30" s="285">
        <v>63888</v>
      </c>
    </row>
    <row r="31" spans="1:109" s="210" customFormat="1" ht="22.5" customHeight="1">
      <c r="A31" s="208" t="s">
        <v>123</v>
      </c>
      <c r="B31" s="209" t="s">
        <v>7</v>
      </c>
      <c r="C31" s="278">
        <v>420</v>
      </c>
      <c r="D31" s="278">
        <v>406</v>
      </c>
      <c r="E31" s="278">
        <v>447</v>
      </c>
      <c r="F31" s="278">
        <v>463</v>
      </c>
      <c r="G31" s="278">
        <v>466</v>
      </c>
      <c r="H31" s="278">
        <v>468</v>
      </c>
      <c r="I31" s="278">
        <v>469</v>
      </c>
      <c r="J31" s="278">
        <v>501</v>
      </c>
      <c r="K31" s="278">
        <v>498</v>
      </c>
      <c r="L31" s="278">
        <v>534</v>
      </c>
      <c r="M31" s="278">
        <v>526</v>
      </c>
      <c r="N31" s="278">
        <v>616</v>
      </c>
      <c r="O31" s="278">
        <v>627</v>
      </c>
      <c r="P31" s="278">
        <v>657</v>
      </c>
      <c r="Q31" s="278">
        <v>764</v>
      </c>
      <c r="R31" s="278">
        <v>838</v>
      </c>
      <c r="S31" s="278">
        <v>863</v>
      </c>
      <c r="T31" s="278">
        <v>799</v>
      </c>
      <c r="U31" s="278">
        <v>824</v>
      </c>
      <c r="V31" s="278">
        <v>758</v>
      </c>
      <c r="W31" s="278">
        <v>850</v>
      </c>
      <c r="X31" s="278">
        <v>781</v>
      </c>
      <c r="Y31" s="278">
        <v>1281</v>
      </c>
      <c r="Z31" s="278">
        <v>1057</v>
      </c>
      <c r="AA31" s="278">
        <v>812</v>
      </c>
      <c r="AB31" s="278">
        <v>797</v>
      </c>
      <c r="AC31" s="278">
        <v>793</v>
      </c>
      <c r="AD31" s="278">
        <v>836</v>
      </c>
      <c r="AE31" s="278">
        <v>838</v>
      </c>
      <c r="AF31" s="278">
        <v>871</v>
      </c>
      <c r="AG31" s="278">
        <v>858</v>
      </c>
      <c r="AH31" s="278">
        <v>818</v>
      </c>
      <c r="AI31" s="278">
        <v>862</v>
      </c>
      <c r="AJ31" s="278">
        <v>877</v>
      </c>
      <c r="AK31" s="278">
        <v>803</v>
      </c>
      <c r="AL31" s="278">
        <v>860</v>
      </c>
      <c r="AM31" s="278">
        <v>801</v>
      </c>
      <c r="AN31" s="278">
        <v>808</v>
      </c>
      <c r="AO31" s="278">
        <v>772</v>
      </c>
      <c r="AP31" s="278">
        <v>843</v>
      </c>
      <c r="AQ31" s="278">
        <v>841</v>
      </c>
      <c r="AR31" s="278">
        <v>788</v>
      </c>
      <c r="AS31" s="278">
        <v>706</v>
      </c>
      <c r="AT31" s="278">
        <v>838</v>
      </c>
      <c r="AU31" s="278">
        <v>811</v>
      </c>
      <c r="AV31" s="278">
        <v>768</v>
      </c>
      <c r="AW31" s="278">
        <v>859</v>
      </c>
      <c r="AX31" s="278">
        <v>839</v>
      </c>
      <c r="AY31" s="278">
        <v>898</v>
      </c>
      <c r="AZ31" s="278">
        <v>857</v>
      </c>
      <c r="BA31" s="278">
        <v>902</v>
      </c>
      <c r="BB31" s="278">
        <v>878</v>
      </c>
      <c r="BC31" s="278">
        <v>891</v>
      </c>
      <c r="BD31" s="278">
        <v>861</v>
      </c>
      <c r="BE31" s="278">
        <v>840</v>
      </c>
      <c r="BF31" s="278">
        <v>873</v>
      </c>
      <c r="BG31" s="278">
        <v>788</v>
      </c>
      <c r="BH31" s="278">
        <v>707</v>
      </c>
      <c r="BI31" s="278">
        <v>671</v>
      </c>
      <c r="BJ31" s="278">
        <v>668</v>
      </c>
      <c r="BK31" s="278">
        <v>616</v>
      </c>
      <c r="BL31" s="278">
        <v>640</v>
      </c>
      <c r="BM31" s="278">
        <v>587</v>
      </c>
      <c r="BN31" s="278">
        <v>487</v>
      </c>
      <c r="BO31" s="278">
        <v>461</v>
      </c>
      <c r="BP31" s="278">
        <v>435</v>
      </c>
      <c r="BQ31" s="278">
        <v>369</v>
      </c>
      <c r="BR31" s="278">
        <v>336</v>
      </c>
      <c r="BS31" s="278">
        <v>361</v>
      </c>
      <c r="BT31" s="278">
        <v>310</v>
      </c>
      <c r="BU31" s="278">
        <v>312</v>
      </c>
      <c r="BV31" s="278">
        <v>296</v>
      </c>
      <c r="BW31" s="278">
        <v>286</v>
      </c>
      <c r="BX31" s="278">
        <v>320</v>
      </c>
      <c r="BY31" s="278">
        <v>303</v>
      </c>
      <c r="BZ31" s="278">
        <v>295</v>
      </c>
      <c r="CA31" s="278">
        <v>232</v>
      </c>
      <c r="CB31" s="278">
        <v>250</v>
      </c>
      <c r="CC31" s="278">
        <v>204</v>
      </c>
      <c r="CD31" s="278">
        <v>184</v>
      </c>
      <c r="CE31" s="278">
        <v>155</v>
      </c>
      <c r="CF31" s="278">
        <v>154</v>
      </c>
      <c r="CG31" s="278">
        <v>113</v>
      </c>
      <c r="CH31" s="278">
        <v>138</v>
      </c>
      <c r="CI31" s="278">
        <v>91</v>
      </c>
      <c r="CJ31" s="278">
        <v>90</v>
      </c>
      <c r="CK31" s="278">
        <v>69</v>
      </c>
      <c r="CL31" s="278">
        <v>53</v>
      </c>
      <c r="CM31" s="278">
        <v>51</v>
      </c>
      <c r="CN31" s="278">
        <v>31</v>
      </c>
      <c r="CO31" s="278">
        <v>29</v>
      </c>
      <c r="CP31" s="278">
        <v>33</v>
      </c>
      <c r="CQ31" s="278">
        <v>9</v>
      </c>
      <c r="CR31" s="278">
        <v>23</v>
      </c>
      <c r="CS31" s="278">
        <v>13</v>
      </c>
      <c r="CT31" s="278">
        <v>10</v>
      </c>
      <c r="CU31" s="278">
        <v>10</v>
      </c>
      <c r="CV31" s="278">
        <v>18</v>
      </c>
      <c r="CW31" s="278">
        <v>10</v>
      </c>
      <c r="CX31" s="278">
        <v>7</v>
      </c>
      <c r="CY31" s="278">
        <v>13</v>
      </c>
      <c r="CZ31" s="278">
        <v>93</v>
      </c>
      <c r="DA31" s="286">
        <v>3</v>
      </c>
      <c r="DB31" s="285">
        <v>1640</v>
      </c>
      <c r="DC31" s="285">
        <v>359</v>
      </c>
      <c r="DD31" s="285">
        <v>1199</v>
      </c>
      <c r="DE31" s="285">
        <v>57144</v>
      </c>
    </row>
    <row r="32" spans="1:109" s="210" customFormat="1" ht="22.5" customHeight="1">
      <c r="A32" s="208"/>
      <c r="B32" s="209" t="s">
        <v>8</v>
      </c>
      <c r="C32" s="278">
        <v>383</v>
      </c>
      <c r="D32" s="278">
        <v>400</v>
      </c>
      <c r="E32" s="278">
        <v>413</v>
      </c>
      <c r="F32" s="278">
        <v>446</v>
      </c>
      <c r="G32" s="278">
        <v>455</v>
      </c>
      <c r="H32" s="278">
        <v>437</v>
      </c>
      <c r="I32" s="278">
        <v>477</v>
      </c>
      <c r="J32" s="278">
        <v>497</v>
      </c>
      <c r="K32" s="278">
        <v>484</v>
      </c>
      <c r="L32" s="278">
        <v>493</v>
      </c>
      <c r="M32" s="278">
        <v>507</v>
      </c>
      <c r="N32" s="278">
        <v>615</v>
      </c>
      <c r="O32" s="278">
        <v>567</v>
      </c>
      <c r="P32" s="278">
        <v>634</v>
      </c>
      <c r="Q32" s="278">
        <v>697</v>
      </c>
      <c r="R32" s="278">
        <v>801</v>
      </c>
      <c r="S32" s="278">
        <v>830</v>
      </c>
      <c r="T32" s="278">
        <v>832</v>
      </c>
      <c r="U32" s="278">
        <v>831</v>
      </c>
      <c r="V32" s="278">
        <v>771</v>
      </c>
      <c r="W32" s="278">
        <v>835</v>
      </c>
      <c r="X32" s="278">
        <v>764</v>
      </c>
      <c r="Y32" s="278">
        <v>766</v>
      </c>
      <c r="Z32" s="278">
        <v>853</v>
      </c>
      <c r="AA32" s="278">
        <v>780</v>
      </c>
      <c r="AB32" s="278">
        <v>767</v>
      </c>
      <c r="AC32" s="278">
        <v>771</v>
      </c>
      <c r="AD32" s="278">
        <v>805</v>
      </c>
      <c r="AE32" s="278">
        <v>820</v>
      </c>
      <c r="AF32" s="278">
        <v>839</v>
      </c>
      <c r="AG32" s="278">
        <v>909</v>
      </c>
      <c r="AH32" s="278">
        <v>831</v>
      </c>
      <c r="AI32" s="278">
        <v>938</v>
      </c>
      <c r="AJ32" s="278">
        <v>903</v>
      </c>
      <c r="AK32" s="278">
        <v>933</v>
      </c>
      <c r="AL32" s="278">
        <v>936</v>
      </c>
      <c r="AM32" s="278">
        <v>919</v>
      </c>
      <c r="AN32" s="278">
        <v>928</v>
      </c>
      <c r="AO32" s="278">
        <v>885</v>
      </c>
      <c r="AP32" s="278">
        <v>884</v>
      </c>
      <c r="AQ32" s="278">
        <v>989</v>
      </c>
      <c r="AR32" s="278">
        <v>883</v>
      </c>
      <c r="AS32" s="278">
        <v>932</v>
      </c>
      <c r="AT32" s="278">
        <v>1032</v>
      </c>
      <c r="AU32" s="278">
        <v>1030</v>
      </c>
      <c r="AV32" s="278">
        <v>975</v>
      </c>
      <c r="AW32" s="278">
        <v>1009</v>
      </c>
      <c r="AX32" s="278">
        <v>1073</v>
      </c>
      <c r="AY32" s="278">
        <v>1086</v>
      </c>
      <c r="AZ32" s="278">
        <v>1132</v>
      </c>
      <c r="BA32" s="278">
        <v>1078</v>
      </c>
      <c r="BB32" s="278">
        <v>1022</v>
      </c>
      <c r="BC32" s="278">
        <v>1031</v>
      </c>
      <c r="BD32" s="278">
        <v>1039</v>
      </c>
      <c r="BE32" s="278">
        <v>1025</v>
      </c>
      <c r="BF32" s="278">
        <v>1130</v>
      </c>
      <c r="BG32" s="278">
        <v>1020</v>
      </c>
      <c r="BH32" s="278">
        <v>924</v>
      </c>
      <c r="BI32" s="278">
        <v>974</v>
      </c>
      <c r="BJ32" s="278">
        <v>906</v>
      </c>
      <c r="BK32" s="278">
        <v>826</v>
      </c>
      <c r="BL32" s="278">
        <v>766</v>
      </c>
      <c r="BM32" s="278">
        <v>758</v>
      </c>
      <c r="BN32" s="278">
        <v>639</v>
      </c>
      <c r="BO32" s="278">
        <v>622</v>
      </c>
      <c r="BP32" s="278">
        <v>552</v>
      </c>
      <c r="BQ32" s="278">
        <v>482</v>
      </c>
      <c r="BR32" s="278">
        <v>516</v>
      </c>
      <c r="BS32" s="278">
        <v>444</v>
      </c>
      <c r="BT32" s="278">
        <v>510</v>
      </c>
      <c r="BU32" s="278">
        <v>460</v>
      </c>
      <c r="BV32" s="278">
        <v>380</v>
      </c>
      <c r="BW32" s="278">
        <v>518</v>
      </c>
      <c r="BX32" s="278">
        <v>413</v>
      </c>
      <c r="BY32" s="278">
        <v>404</v>
      </c>
      <c r="BZ32" s="278">
        <v>432</v>
      </c>
      <c r="CA32" s="278">
        <v>356</v>
      </c>
      <c r="CB32" s="278">
        <v>328</v>
      </c>
      <c r="CC32" s="278">
        <v>300</v>
      </c>
      <c r="CD32" s="278">
        <v>305</v>
      </c>
      <c r="CE32" s="278">
        <v>287</v>
      </c>
      <c r="CF32" s="278">
        <v>217</v>
      </c>
      <c r="CG32" s="278">
        <v>197</v>
      </c>
      <c r="CH32" s="278">
        <v>196</v>
      </c>
      <c r="CI32" s="278">
        <v>175</v>
      </c>
      <c r="CJ32" s="278">
        <v>117</v>
      </c>
      <c r="CK32" s="278">
        <v>116</v>
      </c>
      <c r="CL32" s="278">
        <v>99</v>
      </c>
      <c r="CM32" s="278">
        <v>82</v>
      </c>
      <c r="CN32" s="278">
        <v>63</v>
      </c>
      <c r="CO32" s="278">
        <v>51</v>
      </c>
      <c r="CP32" s="278">
        <v>43</v>
      </c>
      <c r="CQ32" s="278">
        <v>32</v>
      </c>
      <c r="CR32" s="278">
        <v>39</v>
      </c>
      <c r="CS32" s="278">
        <v>17</v>
      </c>
      <c r="CT32" s="278">
        <v>29</v>
      </c>
      <c r="CU32" s="278">
        <v>14</v>
      </c>
      <c r="CV32" s="278">
        <v>16</v>
      </c>
      <c r="CW32" s="278">
        <v>17</v>
      </c>
      <c r="CX32" s="278">
        <v>5</v>
      </c>
      <c r="CY32" s="278">
        <v>10</v>
      </c>
      <c r="CZ32" s="278">
        <v>134</v>
      </c>
      <c r="DA32" s="286">
        <v>3</v>
      </c>
      <c r="DB32" s="285">
        <v>986</v>
      </c>
      <c r="DC32" s="285">
        <v>331</v>
      </c>
      <c r="DD32" s="285">
        <v>675</v>
      </c>
      <c r="DE32" s="285">
        <v>62888</v>
      </c>
    </row>
    <row r="33" spans="1:109" s="210" customFormat="1" ht="22.5" customHeight="1">
      <c r="A33" s="208" t="s">
        <v>122</v>
      </c>
      <c r="B33" s="209" t="s">
        <v>7</v>
      </c>
      <c r="C33" s="278">
        <v>264</v>
      </c>
      <c r="D33" s="278">
        <v>294</v>
      </c>
      <c r="E33" s="278">
        <v>277</v>
      </c>
      <c r="F33" s="278">
        <v>308</v>
      </c>
      <c r="G33" s="278">
        <v>301</v>
      </c>
      <c r="H33" s="278">
        <v>326</v>
      </c>
      <c r="I33" s="278">
        <v>316</v>
      </c>
      <c r="J33" s="278">
        <v>377</v>
      </c>
      <c r="K33" s="278">
        <v>347</v>
      </c>
      <c r="L33" s="278">
        <v>347</v>
      </c>
      <c r="M33" s="278">
        <v>392</v>
      </c>
      <c r="N33" s="278">
        <v>451</v>
      </c>
      <c r="O33" s="278">
        <v>391</v>
      </c>
      <c r="P33" s="278">
        <v>437</v>
      </c>
      <c r="Q33" s="278">
        <v>496</v>
      </c>
      <c r="R33" s="278">
        <v>556</v>
      </c>
      <c r="S33" s="278">
        <v>571</v>
      </c>
      <c r="T33" s="278">
        <v>526</v>
      </c>
      <c r="U33" s="278">
        <v>529</v>
      </c>
      <c r="V33" s="278">
        <v>560</v>
      </c>
      <c r="W33" s="278">
        <v>539</v>
      </c>
      <c r="X33" s="278">
        <v>506</v>
      </c>
      <c r="Y33" s="278">
        <v>462</v>
      </c>
      <c r="Z33" s="278">
        <v>538</v>
      </c>
      <c r="AA33" s="278">
        <v>513</v>
      </c>
      <c r="AB33" s="278">
        <v>496</v>
      </c>
      <c r="AC33" s="278">
        <v>512</v>
      </c>
      <c r="AD33" s="278">
        <v>539</v>
      </c>
      <c r="AE33" s="278">
        <v>530</v>
      </c>
      <c r="AF33" s="278">
        <v>552</v>
      </c>
      <c r="AG33" s="278">
        <v>534</v>
      </c>
      <c r="AH33" s="278">
        <v>591</v>
      </c>
      <c r="AI33" s="278">
        <v>666</v>
      </c>
      <c r="AJ33" s="278">
        <v>559</v>
      </c>
      <c r="AK33" s="278">
        <v>609</v>
      </c>
      <c r="AL33" s="278">
        <v>571</v>
      </c>
      <c r="AM33" s="278">
        <v>540</v>
      </c>
      <c r="AN33" s="278">
        <v>532</v>
      </c>
      <c r="AO33" s="278">
        <v>520</v>
      </c>
      <c r="AP33" s="278">
        <v>549</v>
      </c>
      <c r="AQ33" s="278">
        <v>539</v>
      </c>
      <c r="AR33" s="278">
        <v>479</v>
      </c>
      <c r="AS33" s="278">
        <v>471</v>
      </c>
      <c r="AT33" s="278">
        <v>498</v>
      </c>
      <c r="AU33" s="278">
        <v>497</v>
      </c>
      <c r="AV33" s="278">
        <v>474</v>
      </c>
      <c r="AW33" s="278">
        <v>551</v>
      </c>
      <c r="AX33" s="278">
        <v>543</v>
      </c>
      <c r="AY33" s="278">
        <v>508</v>
      </c>
      <c r="AZ33" s="278">
        <v>562</v>
      </c>
      <c r="BA33" s="278">
        <v>508</v>
      </c>
      <c r="BB33" s="278">
        <v>538</v>
      </c>
      <c r="BC33" s="278">
        <v>537</v>
      </c>
      <c r="BD33" s="278">
        <v>474</v>
      </c>
      <c r="BE33" s="278">
        <v>450</v>
      </c>
      <c r="BF33" s="278">
        <v>495</v>
      </c>
      <c r="BG33" s="278">
        <v>449</v>
      </c>
      <c r="BH33" s="278">
        <v>456</v>
      </c>
      <c r="BI33" s="278">
        <v>436</v>
      </c>
      <c r="BJ33" s="278">
        <v>408</v>
      </c>
      <c r="BK33" s="278">
        <v>384</v>
      </c>
      <c r="BL33" s="278">
        <v>387</v>
      </c>
      <c r="BM33" s="278">
        <v>366</v>
      </c>
      <c r="BN33" s="278">
        <v>339</v>
      </c>
      <c r="BO33" s="278">
        <v>281</v>
      </c>
      <c r="BP33" s="278">
        <v>253</v>
      </c>
      <c r="BQ33" s="278">
        <v>196</v>
      </c>
      <c r="BR33" s="278">
        <v>210</v>
      </c>
      <c r="BS33" s="278">
        <v>226</v>
      </c>
      <c r="BT33" s="278">
        <v>208</v>
      </c>
      <c r="BU33" s="278">
        <v>212</v>
      </c>
      <c r="BV33" s="278">
        <v>182</v>
      </c>
      <c r="BW33" s="278">
        <v>219</v>
      </c>
      <c r="BX33" s="278">
        <v>163</v>
      </c>
      <c r="BY33" s="278">
        <v>169</v>
      </c>
      <c r="BZ33" s="278">
        <v>163</v>
      </c>
      <c r="CA33" s="278">
        <v>139</v>
      </c>
      <c r="CB33" s="278">
        <v>133</v>
      </c>
      <c r="CC33" s="278">
        <v>101</v>
      </c>
      <c r="CD33" s="278">
        <v>110</v>
      </c>
      <c r="CE33" s="278">
        <v>75</v>
      </c>
      <c r="CF33" s="278">
        <v>74</v>
      </c>
      <c r="CG33" s="278">
        <v>66</v>
      </c>
      <c r="CH33" s="278">
        <v>49</v>
      </c>
      <c r="CI33" s="278">
        <v>41</v>
      </c>
      <c r="CJ33" s="278">
        <v>31</v>
      </c>
      <c r="CK33" s="278">
        <v>25</v>
      </c>
      <c r="CL33" s="278">
        <v>31</v>
      </c>
      <c r="CM33" s="278">
        <v>21</v>
      </c>
      <c r="CN33" s="278">
        <v>18</v>
      </c>
      <c r="CO33" s="278">
        <v>12</v>
      </c>
      <c r="CP33" s="278">
        <v>14</v>
      </c>
      <c r="CQ33" s="278">
        <v>9</v>
      </c>
      <c r="CR33" s="278">
        <v>6</v>
      </c>
      <c r="CS33" s="278">
        <v>4</v>
      </c>
      <c r="CT33" s="278">
        <v>4</v>
      </c>
      <c r="CU33" s="278">
        <v>3</v>
      </c>
      <c r="CV33" s="278">
        <v>3</v>
      </c>
      <c r="CW33" s="278">
        <v>1</v>
      </c>
      <c r="CX33" s="278">
        <v>1</v>
      </c>
      <c r="CY33" s="278">
        <v>1</v>
      </c>
      <c r="CZ33" s="285">
        <v>4</v>
      </c>
      <c r="DA33" s="286">
        <v>0</v>
      </c>
      <c r="DB33" s="285">
        <v>856</v>
      </c>
      <c r="DC33" s="285">
        <v>375</v>
      </c>
      <c r="DD33" s="285">
        <v>57</v>
      </c>
      <c r="DE33" s="285">
        <v>35019</v>
      </c>
    </row>
    <row r="34" spans="1:109" s="210" customFormat="1" ht="22.5" customHeight="1">
      <c r="A34" s="208"/>
      <c r="B34" s="209" t="s">
        <v>8</v>
      </c>
      <c r="C34" s="278">
        <v>246</v>
      </c>
      <c r="D34" s="278">
        <v>282</v>
      </c>
      <c r="E34" s="278">
        <v>264</v>
      </c>
      <c r="F34" s="278">
        <v>320</v>
      </c>
      <c r="G34" s="278">
        <v>299</v>
      </c>
      <c r="H34" s="278">
        <v>321</v>
      </c>
      <c r="I34" s="278">
        <v>313</v>
      </c>
      <c r="J34" s="278">
        <v>276</v>
      </c>
      <c r="K34" s="278">
        <v>350</v>
      </c>
      <c r="L34" s="278">
        <v>370</v>
      </c>
      <c r="M34" s="278">
        <v>338</v>
      </c>
      <c r="N34" s="278">
        <v>370</v>
      </c>
      <c r="O34" s="278">
        <v>405</v>
      </c>
      <c r="P34" s="278">
        <v>411</v>
      </c>
      <c r="Q34" s="278">
        <v>489</v>
      </c>
      <c r="R34" s="278">
        <v>509</v>
      </c>
      <c r="S34" s="278">
        <v>526</v>
      </c>
      <c r="T34" s="278">
        <v>513</v>
      </c>
      <c r="U34" s="278">
        <v>507</v>
      </c>
      <c r="V34" s="278">
        <v>469</v>
      </c>
      <c r="W34" s="278">
        <v>481</v>
      </c>
      <c r="X34" s="278">
        <v>488</v>
      </c>
      <c r="Y34" s="278">
        <v>502</v>
      </c>
      <c r="Z34" s="278">
        <v>496</v>
      </c>
      <c r="AA34" s="278">
        <v>497</v>
      </c>
      <c r="AB34" s="278">
        <v>511</v>
      </c>
      <c r="AC34" s="278">
        <v>528</v>
      </c>
      <c r="AD34" s="278">
        <v>542</v>
      </c>
      <c r="AE34" s="278">
        <v>549</v>
      </c>
      <c r="AF34" s="278">
        <v>590</v>
      </c>
      <c r="AG34" s="278">
        <v>531</v>
      </c>
      <c r="AH34" s="278">
        <v>589</v>
      </c>
      <c r="AI34" s="278">
        <v>560</v>
      </c>
      <c r="AJ34" s="278">
        <v>596</v>
      </c>
      <c r="AK34" s="278">
        <v>612</v>
      </c>
      <c r="AL34" s="278">
        <v>651</v>
      </c>
      <c r="AM34" s="278">
        <v>577</v>
      </c>
      <c r="AN34" s="278">
        <v>569</v>
      </c>
      <c r="AO34" s="278">
        <v>550</v>
      </c>
      <c r="AP34" s="278">
        <v>568</v>
      </c>
      <c r="AQ34" s="278">
        <v>558</v>
      </c>
      <c r="AR34" s="278">
        <v>586</v>
      </c>
      <c r="AS34" s="278">
        <v>590</v>
      </c>
      <c r="AT34" s="278">
        <v>615</v>
      </c>
      <c r="AU34" s="278">
        <v>563</v>
      </c>
      <c r="AV34" s="278">
        <v>602</v>
      </c>
      <c r="AW34" s="278">
        <v>634</v>
      </c>
      <c r="AX34" s="278">
        <v>656</v>
      </c>
      <c r="AY34" s="278">
        <v>624</v>
      </c>
      <c r="AZ34" s="278">
        <v>656</v>
      </c>
      <c r="BA34" s="278">
        <v>580</v>
      </c>
      <c r="BB34" s="278">
        <v>667</v>
      </c>
      <c r="BC34" s="278">
        <v>661</v>
      </c>
      <c r="BD34" s="278">
        <v>606</v>
      </c>
      <c r="BE34" s="278">
        <v>617</v>
      </c>
      <c r="BF34" s="278">
        <v>620</v>
      </c>
      <c r="BG34" s="278">
        <v>583</v>
      </c>
      <c r="BH34" s="278">
        <v>570</v>
      </c>
      <c r="BI34" s="278">
        <v>572</v>
      </c>
      <c r="BJ34" s="278">
        <v>528</v>
      </c>
      <c r="BK34" s="278">
        <v>546</v>
      </c>
      <c r="BL34" s="278">
        <v>477</v>
      </c>
      <c r="BM34" s="278">
        <v>472</v>
      </c>
      <c r="BN34" s="278">
        <v>408</v>
      </c>
      <c r="BO34" s="278">
        <v>388</v>
      </c>
      <c r="BP34" s="278">
        <v>367</v>
      </c>
      <c r="BQ34" s="278">
        <v>295</v>
      </c>
      <c r="BR34" s="278">
        <v>320</v>
      </c>
      <c r="BS34" s="278">
        <v>282</v>
      </c>
      <c r="BT34" s="278">
        <v>294</v>
      </c>
      <c r="BU34" s="278">
        <v>304</v>
      </c>
      <c r="BV34" s="278">
        <v>231</v>
      </c>
      <c r="BW34" s="278">
        <v>305</v>
      </c>
      <c r="BX34" s="278">
        <v>253</v>
      </c>
      <c r="BY34" s="278">
        <v>238</v>
      </c>
      <c r="BZ34" s="278">
        <v>220</v>
      </c>
      <c r="CA34" s="278">
        <v>200</v>
      </c>
      <c r="CB34" s="278">
        <v>219</v>
      </c>
      <c r="CC34" s="278">
        <v>172</v>
      </c>
      <c r="CD34" s="278">
        <v>181</v>
      </c>
      <c r="CE34" s="278">
        <v>140</v>
      </c>
      <c r="CF34" s="278">
        <v>139</v>
      </c>
      <c r="CG34" s="278">
        <v>128</v>
      </c>
      <c r="CH34" s="278">
        <v>92</v>
      </c>
      <c r="CI34" s="278">
        <v>81</v>
      </c>
      <c r="CJ34" s="278">
        <v>80</v>
      </c>
      <c r="CK34" s="278">
        <v>62</v>
      </c>
      <c r="CL34" s="278">
        <v>50</v>
      </c>
      <c r="CM34" s="278">
        <v>38</v>
      </c>
      <c r="CN34" s="278">
        <v>33</v>
      </c>
      <c r="CO34" s="278">
        <v>29</v>
      </c>
      <c r="CP34" s="278">
        <v>20</v>
      </c>
      <c r="CQ34" s="278">
        <v>23</v>
      </c>
      <c r="CR34" s="278">
        <v>14</v>
      </c>
      <c r="CS34" s="278">
        <v>17</v>
      </c>
      <c r="CT34" s="278">
        <v>10</v>
      </c>
      <c r="CU34" s="278">
        <v>8</v>
      </c>
      <c r="CV34" s="278">
        <v>5</v>
      </c>
      <c r="CW34" s="278">
        <v>3</v>
      </c>
      <c r="CX34" s="278">
        <v>3</v>
      </c>
      <c r="CY34" s="278">
        <v>3</v>
      </c>
      <c r="CZ34" s="278">
        <v>5</v>
      </c>
      <c r="DA34" s="286">
        <v>1</v>
      </c>
      <c r="DB34" s="285">
        <v>657</v>
      </c>
      <c r="DC34" s="285">
        <v>336</v>
      </c>
      <c r="DD34" s="285">
        <v>43</v>
      </c>
      <c r="DE34" s="285">
        <v>38845</v>
      </c>
    </row>
    <row r="35" spans="1:109" s="210" customFormat="1" ht="22.5" customHeight="1">
      <c r="A35" s="208" t="s">
        <v>115</v>
      </c>
      <c r="B35" s="209" t="s">
        <v>7</v>
      </c>
      <c r="C35" s="278">
        <v>686</v>
      </c>
      <c r="D35" s="278">
        <v>682</v>
      </c>
      <c r="E35" s="278">
        <v>736</v>
      </c>
      <c r="F35" s="278">
        <v>831</v>
      </c>
      <c r="G35" s="278">
        <v>862</v>
      </c>
      <c r="H35" s="278">
        <v>865</v>
      </c>
      <c r="I35" s="278">
        <v>912</v>
      </c>
      <c r="J35" s="278">
        <v>935</v>
      </c>
      <c r="K35" s="278">
        <v>962</v>
      </c>
      <c r="L35" s="278">
        <v>887</v>
      </c>
      <c r="M35" s="278">
        <v>886</v>
      </c>
      <c r="N35" s="278">
        <v>898</v>
      </c>
      <c r="O35" s="278">
        <v>881</v>
      </c>
      <c r="P35" s="278">
        <v>983</v>
      </c>
      <c r="Q35" s="278">
        <v>1055</v>
      </c>
      <c r="R35" s="278">
        <v>1039</v>
      </c>
      <c r="S35" s="278">
        <v>1108</v>
      </c>
      <c r="T35" s="278">
        <v>1005</v>
      </c>
      <c r="U35" s="278">
        <v>985</v>
      </c>
      <c r="V35" s="278">
        <v>980</v>
      </c>
      <c r="W35" s="278">
        <v>905</v>
      </c>
      <c r="X35" s="278">
        <v>888</v>
      </c>
      <c r="Y35" s="278">
        <v>806</v>
      </c>
      <c r="Z35" s="278">
        <v>889</v>
      </c>
      <c r="AA35" s="278">
        <v>739</v>
      </c>
      <c r="AB35" s="278">
        <v>820</v>
      </c>
      <c r="AC35" s="278">
        <v>865</v>
      </c>
      <c r="AD35" s="278">
        <v>965</v>
      </c>
      <c r="AE35" s="278">
        <v>978</v>
      </c>
      <c r="AF35" s="278">
        <v>1055</v>
      </c>
      <c r="AG35" s="278">
        <v>1093</v>
      </c>
      <c r="AH35" s="278">
        <v>1286</v>
      </c>
      <c r="AI35" s="278">
        <v>1277</v>
      </c>
      <c r="AJ35" s="278">
        <v>1298</v>
      </c>
      <c r="AK35" s="278">
        <v>1262</v>
      </c>
      <c r="AL35" s="278">
        <v>1226</v>
      </c>
      <c r="AM35" s="278">
        <v>1304</v>
      </c>
      <c r="AN35" s="278">
        <v>1246</v>
      </c>
      <c r="AO35" s="278">
        <v>1197</v>
      </c>
      <c r="AP35" s="278">
        <v>1224</v>
      </c>
      <c r="AQ35" s="278">
        <v>1245</v>
      </c>
      <c r="AR35" s="278">
        <v>1248</v>
      </c>
      <c r="AS35" s="278">
        <v>1202</v>
      </c>
      <c r="AT35" s="278">
        <v>1188</v>
      </c>
      <c r="AU35" s="278">
        <v>1099</v>
      </c>
      <c r="AV35" s="278">
        <v>1039</v>
      </c>
      <c r="AW35" s="278">
        <v>1108</v>
      </c>
      <c r="AX35" s="278">
        <v>1014</v>
      </c>
      <c r="AY35" s="278">
        <v>1024</v>
      </c>
      <c r="AZ35" s="278">
        <v>1018</v>
      </c>
      <c r="BA35" s="278">
        <v>1038</v>
      </c>
      <c r="BB35" s="278">
        <v>1014</v>
      </c>
      <c r="BC35" s="278">
        <v>1001</v>
      </c>
      <c r="BD35" s="278">
        <v>864</v>
      </c>
      <c r="BE35" s="278">
        <v>907</v>
      </c>
      <c r="BF35" s="278">
        <v>843</v>
      </c>
      <c r="BG35" s="278">
        <v>842</v>
      </c>
      <c r="BH35" s="278">
        <v>794</v>
      </c>
      <c r="BI35" s="278">
        <v>734</v>
      </c>
      <c r="BJ35" s="278">
        <v>616</v>
      </c>
      <c r="BK35" s="278">
        <v>640</v>
      </c>
      <c r="BL35" s="278">
        <v>592</v>
      </c>
      <c r="BM35" s="278">
        <v>580</v>
      </c>
      <c r="BN35" s="278">
        <v>473</v>
      </c>
      <c r="BO35" s="278">
        <v>465</v>
      </c>
      <c r="BP35" s="278">
        <v>370</v>
      </c>
      <c r="BQ35" s="278">
        <v>352</v>
      </c>
      <c r="BR35" s="278">
        <v>363</v>
      </c>
      <c r="BS35" s="278">
        <v>306</v>
      </c>
      <c r="BT35" s="278">
        <v>289</v>
      </c>
      <c r="BU35" s="278">
        <v>285</v>
      </c>
      <c r="BV35" s="278">
        <v>253</v>
      </c>
      <c r="BW35" s="278">
        <v>307</v>
      </c>
      <c r="BX35" s="278">
        <v>235</v>
      </c>
      <c r="BY35" s="278">
        <v>215</v>
      </c>
      <c r="BZ35" s="278">
        <v>240</v>
      </c>
      <c r="CA35" s="278">
        <v>195</v>
      </c>
      <c r="CB35" s="278">
        <v>166</v>
      </c>
      <c r="CC35" s="278">
        <v>140</v>
      </c>
      <c r="CD35" s="278">
        <v>142</v>
      </c>
      <c r="CE35" s="278">
        <v>120</v>
      </c>
      <c r="CF35" s="278">
        <v>83</v>
      </c>
      <c r="CG35" s="278">
        <v>83</v>
      </c>
      <c r="CH35" s="278">
        <v>65</v>
      </c>
      <c r="CI35" s="278">
        <v>63</v>
      </c>
      <c r="CJ35" s="278">
        <v>48</v>
      </c>
      <c r="CK35" s="278">
        <v>33</v>
      </c>
      <c r="CL35" s="278">
        <v>34</v>
      </c>
      <c r="CM35" s="278">
        <v>30</v>
      </c>
      <c r="CN35" s="278">
        <v>17</v>
      </c>
      <c r="CO35" s="278">
        <v>22</v>
      </c>
      <c r="CP35" s="278">
        <v>14</v>
      </c>
      <c r="CQ35" s="278">
        <v>6</v>
      </c>
      <c r="CR35" s="278">
        <v>10</v>
      </c>
      <c r="CS35" s="278">
        <v>8</v>
      </c>
      <c r="CT35" s="278">
        <v>2</v>
      </c>
      <c r="CU35" s="278">
        <v>5</v>
      </c>
      <c r="CV35" s="278">
        <v>4</v>
      </c>
      <c r="CW35" s="278">
        <v>1</v>
      </c>
      <c r="CX35" s="278">
        <v>3</v>
      </c>
      <c r="CY35" s="278">
        <v>3</v>
      </c>
      <c r="CZ35" s="278">
        <v>13</v>
      </c>
      <c r="DA35" s="286">
        <v>0</v>
      </c>
      <c r="DB35" s="285">
        <v>544</v>
      </c>
      <c r="DC35" s="285">
        <v>395</v>
      </c>
      <c r="DD35" s="285">
        <v>267</v>
      </c>
      <c r="DE35" s="285">
        <v>67820</v>
      </c>
    </row>
    <row r="36" spans="1:109" s="210" customFormat="1" ht="22.5" customHeight="1">
      <c r="A36" s="208"/>
      <c r="B36" s="209" t="s">
        <v>8</v>
      </c>
      <c r="C36" s="278">
        <v>603</v>
      </c>
      <c r="D36" s="278">
        <v>672</v>
      </c>
      <c r="E36" s="278">
        <v>723</v>
      </c>
      <c r="F36" s="278">
        <v>708</v>
      </c>
      <c r="G36" s="278">
        <v>790</v>
      </c>
      <c r="H36" s="278">
        <v>766</v>
      </c>
      <c r="I36" s="278">
        <v>871</v>
      </c>
      <c r="J36" s="278">
        <v>847</v>
      </c>
      <c r="K36" s="278">
        <v>850</v>
      </c>
      <c r="L36" s="278">
        <v>852</v>
      </c>
      <c r="M36" s="278">
        <v>896</v>
      </c>
      <c r="N36" s="278">
        <v>909</v>
      </c>
      <c r="O36" s="278">
        <v>891</v>
      </c>
      <c r="P36" s="278">
        <v>917</v>
      </c>
      <c r="Q36" s="278">
        <v>1020</v>
      </c>
      <c r="R36" s="278">
        <v>1038</v>
      </c>
      <c r="S36" s="278">
        <v>1045</v>
      </c>
      <c r="T36" s="278">
        <v>983</v>
      </c>
      <c r="U36" s="278">
        <v>971</v>
      </c>
      <c r="V36" s="278">
        <v>946</v>
      </c>
      <c r="W36" s="278">
        <v>916</v>
      </c>
      <c r="X36" s="278">
        <v>936</v>
      </c>
      <c r="Y36" s="278">
        <v>874</v>
      </c>
      <c r="Z36" s="278">
        <v>885</v>
      </c>
      <c r="AA36" s="278">
        <v>822</v>
      </c>
      <c r="AB36" s="278">
        <v>936</v>
      </c>
      <c r="AC36" s="278">
        <v>1008</v>
      </c>
      <c r="AD36" s="278">
        <v>1080</v>
      </c>
      <c r="AE36" s="278">
        <v>1187</v>
      </c>
      <c r="AF36" s="278">
        <v>1243</v>
      </c>
      <c r="AG36" s="278">
        <v>1394</v>
      </c>
      <c r="AH36" s="278">
        <v>1490</v>
      </c>
      <c r="AI36" s="278">
        <v>1574</v>
      </c>
      <c r="AJ36" s="278">
        <v>1572</v>
      </c>
      <c r="AK36" s="278">
        <v>1668</v>
      </c>
      <c r="AL36" s="278">
        <v>1637</v>
      </c>
      <c r="AM36" s="278">
        <v>1659</v>
      </c>
      <c r="AN36" s="278">
        <v>1564</v>
      </c>
      <c r="AO36" s="278">
        <v>1495</v>
      </c>
      <c r="AP36" s="278">
        <v>1716</v>
      </c>
      <c r="AQ36" s="278">
        <v>1685</v>
      </c>
      <c r="AR36" s="278">
        <v>1667</v>
      </c>
      <c r="AS36" s="278">
        <v>1598</v>
      </c>
      <c r="AT36" s="278">
        <v>1621</v>
      </c>
      <c r="AU36" s="278">
        <v>1498</v>
      </c>
      <c r="AV36" s="278">
        <v>1408</v>
      </c>
      <c r="AW36" s="278">
        <v>1463</v>
      </c>
      <c r="AX36" s="278">
        <v>1433</v>
      </c>
      <c r="AY36" s="278">
        <v>1367</v>
      </c>
      <c r="AZ36" s="278">
        <v>1342</v>
      </c>
      <c r="BA36" s="278">
        <v>1335</v>
      </c>
      <c r="BB36" s="278">
        <v>1355</v>
      </c>
      <c r="BC36" s="278">
        <v>1243</v>
      </c>
      <c r="BD36" s="278">
        <v>1107</v>
      </c>
      <c r="BE36" s="278">
        <v>1078</v>
      </c>
      <c r="BF36" s="278">
        <v>1132</v>
      </c>
      <c r="BG36" s="278">
        <v>1054</v>
      </c>
      <c r="BH36" s="278">
        <v>975</v>
      </c>
      <c r="BI36" s="278">
        <v>921</v>
      </c>
      <c r="BJ36" s="278">
        <v>867</v>
      </c>
      <c r="BK36" s="278">
        <v>845</v>
      </c>
      <c r="BL36" s="278">
        <v>764</v>
      </c>
      <c r="BM36" s="278">
        <v>726</v>
      </c>
      <c r="BN36" s="278">
        <v>668</v>
      </c>
      <c r="BO36" s="278">
        <v>626</v>
      </c>
      <c r="BP36" s="278">
        <v>535</v>
      </c>
      <c r="BQ36" s="278">
        <v>523</v>
      </c>
      <c r="BR36" s="278">
        <v>479</v>
      </c>
      <c r="BS36" s="278">
        <v>420</v>
      </c>
      <c r="BT36" s="278">
        <v>492</v>
      </c>
      <c r="BU36" s="278">
        <v>414</v>
      </c>
      <c r="BV36" s="278">
        <v>362</v>
      </c>
      <c r="BW36" s="278">
        <v>393</v>
      </c>
      <c r="BX36" s="278">
        <v>394</v>
      </c>
      <c r="BY36" s="278">
        <v>343</v>
      </c>
      <c r="BZ36" s="278">
        <v>354</v>
      </c>
      <c r="CA36" s="278">
        <v>276</v>
      </c>
      <c r="CB36" s="278">
        <v>282</v>
      </c>
      <c r="CC36" s="278">
        <v>246</v>
      </c>
      <c r="CD36" s="278">
        <v>222</v>
      </c>
      <c r="CE36" s="278">
        <v>178</v>
      </c>
      <c r="CF36" s="278">
        <v>168</v>
      </c>
      <c r="CG36" s="278">
        <v>184</v>
      </c>
      <c r="CH36" s="278">
        <v>116</v>
      </c>
      <c r="CI36" s="278">
        <v>133</v>
      </c>
      <c r="CJ36" s="278">
        <v>84</v>
      </c>
      <c r="CK36" s="278">
        <v>67</v>
      </c>
      <c r="CL36" s="278">
        <v>69</v>
      </c>
      <c r="CM36" s="278">
        <v>61</v>
      </c>
      <c r="CN36" s="278">
        <v>41</v>
      </c>
      <c r="CO36" s="278">
        <v>41</v>
      </c>
      <c r="CP36" s="278">
        <v>35</v>
      </c>
      <c r="CQ36" s="278">
        <v>19</v>
      </c>
      <c r="CR36" s="278">
        <v>17</v>
      </c>
      <c r="CS36" s="278">
        <v>17</v>
      </c>
      <c r="CT36" s="278">
        <v>11</v>
      </c>
      <c r="CU36" s="278">
        <v>11</v>
      </c>
      <c r="CV36" s="278">
        <v>5</v>
      </c>
      <c r="CW36" s="278">
        <v>3</v>
      </c>
      <c r="CX36" s="278">
        <v>5</v>
      </c>
      <c r="CY36" s="278">
        <v>1</v>
      </c>
      <c r="CZ36" s="278">
        <v>15</v>
      </c>
      <c r="DA36" s="286">
        <v>1</v>
      </c>
      <c r="DB36" s="285">
        <v>450</v>
      </c>
      <c r="DC36" s="285">
        <v>354</v>
      </c>
      <c r="DD36" s="285">
        <v>272</v>
      </c>
      <c r="DE36" s="285">
        <v>80825</v>
      </c>
    </row>
    <row r="37" spans="1:109" s="210" customFormat="1" ht="22.5" customHeight="1">
      <c r="A37" s="208" t="s">
        <v>127</v>
      </c>
      <c r="B37" s="209" t="s">
        <v>7</v>
      </c>
      <c r="C37" s="278">
        <v>969</v>
      </c>
      <c r="D37" s="278">
        <v>965</v>
      </c>
      <c r="E37" s="278">
        <v>1003</v>
      </c>
      <c r="F37" s="278">
        <v>1025</v>
      </c>
      <c r="G37" s="278">
        <v>1085</v>
      </c>
      <c r="H37" s="278">
        <v>1197</v>
      </c>
      <c r="I37" s="278">
        <v>1206</v>
      </c>
      <c r="J37" s="278">
        <v>1233</v>
      </c>
      <c r="K37" s="278">
        <v>1173</v>
      </c>
      <c r="L37" s="278">
        <v>1220</v>
      </c>
      <c r="M37" s="278">
        <v>1166</v>
      </c>
      <c r="N37" s="278">
        <v>1237</v>
      </c>
      <c r="O37" s="278">
        <v>1174</v>
      </c>
      <c r="P37" s="278">
        <v>1213</v>
      </c>
      <c r="Q37" s="278">
        <v>1467</v>
      </c>
      <c r="R37" s="278">
        <v>1404</v>
      </c>
      <c r="S37" s="278">
        <v>1366</v>
      </c>
      <c r="T37" s="278">
        <v>1250</v>
      </c>
      <c r="U37" s="278">
        <v>1169</v>
      </c>
      <c r="V37" s="278">
        <v>1164</v>
      </c>
      <c r="W37" s="278">
        <v>1081</v>
      </c>
      <c r="X37" s="278">
        <v>1013</v>
      </c>
      <c r="Y37" s="278">
        <v>935</v>
      </c>
      <c r="Z37" s="278">
        <v>1019</v>
      </c>
      <c r="AA37" s="278">
        <v>988</v>
      </c>
      <c r="AB37" s="278">
        <v>978</v>
      </c>
      <c r="AC37" s="278">
        <v>1104</v>
      </c>
      <c r="AD37" s="278">
        <v>1175</v>
      </c>
      <c r="AE37" s="278">
        <v>1120</v>
      </c>
      <c r="AF37" s="278">
        <v>1182</v>
      </c>
      <c r="AG37" s="278">
        <v>1234</v>
      </c>
      <c r="AH37" s="278">
        <v>1294</v>
      </c>
      <c r="AI37" s="278">
        <v>1359</v>
      </c>
      <c r="AJ37" s="278">
        <v>1332</v>
      </c>
      <c r="AK37" s="278">
        <v>1399</v>
      </c>
      <c r="AL37" s="278">
        <v>1435</v>
      </c>
      <c r="AM37" s="278">
        <v>1330</v>
      </c>
      <c r="AN37" s="278">
        <v>1317</v>
      </c>
      <c r="AO37" s="278">
        <v>1271</v>
      </c>
      <c r="AP37" s="278">
        <v>1312</v>
      </c>
      <c r="AQ37" s="278">
        <v>1320</v>
      </c>
      <c r="AR37" s="278">
        <v>1438</v>
      </c>
      <c r="AS37" s="278">
        <v>1284</v>
      </c>
      <c r="AT37" s="278">
        <v>1383</v>
      </c>
      <c r="AU37" s="278">
        <v>1339</v>
      </c>
      <c r="AV37" s="278">
        <v>1308</v>
      </c>
      <c r="AW37" s="278">
        <v>1340</v>
      </c>
      <c r="AX37" s="278">
        <v>1280</v>
      </c>
      <c r="AY37" s="278">
        <v>1239</v>
      </c>
      <c r="AZ37" s="278">
        <v>1154</v>
      </c>
      <c r="BA37" s="278">
        <v>1037</v>
      </c>
      <c r="BB37" s="278">
        <v>1096</v>
      </c>
      <c r="BC37" s="278">
        <v>1020</v>
      </c>
      <c r="BD37" s="278">
        <v>970</v>
      </c>
      <c r="BE37" s="278">
        <v>909</v>
      </c>
      <c r="BF37" s="278">
        <v>931</v>
      </c>
      <c r="BG37" s="278">
        <v>859</v>
      </c>
      <c r="BH37" s="278">
        <v>783</v>
      </c>
      <c r="BI37" s="278">
        <v>702</v>
      </c>
      <c r="BJ37" s="278">
        <v>644</v>
      </c>
      <c r="BK37" s="278">
        <v>609</v>
      </c>
      <c r="BL37" s="278">
        <v>638</v>
      </c>
      <c r="BM37" s="278">
        <v>526</v>
      </c>
      <c r="BN37" s="278">
        <v>480</v>
      </c>
      <c r="BO37" s="278">
        <v>374</v>
      </c>
      <c r="BP37" s="278">
        <v>338</v>
      </c>
      <c r="BQ37" s="278">
        <v>307</v>
      </c>
      <c r="BR37" s="278">
        <v>305</v>
      </c>
      <c r="BS37" s="278">
        <v>241</v>
      </c>
      <c r="BT37" s="278">
        <v>295</v>
      </c>
      <c r="BU37" s="278">
        <v>242</v>
      </c>
      <c r="BV37" s="278">
        <v>222</v>
      </c>
      <c r="BW37" s="278">
        <v>250</v>
      </c>
      <c r="BX37" s="278">
        <v>193</v>
      </c>
      <c r="BY37" s="278">
        <v>178</v>
      </c>
      <c r="BZ37" s="278">
        <v>186</v>
      </c>
      <c r="CA37" s="278">
        <v>135</v>
      </c>
      <c r="CB37" s="278">
        <v>106</v>
      </c>
      <c r="CC37" s="278">
        <v>99</v>
      </c>
      <c r="CD37" s="278">
        <v>108</v>
      </c>
      <c r="CE37" s="278">
        <v>65</v>
      </c>
      <c r="CF37" s="278">
        <v>59</v>
      </c>
      <c r="CG37" s="278">
        <v>68</v>
      </c>
      <c r="CH37" s="278">
        <v>49</v>
      </c>
      <c r="CI37" s="278">
        <v>51</v>
      </c>
      <c r="CJ37" s="278">
        <v>26</v>
      </c>
      <c r="CK37" s="278">
        <v>32</v>
      </c>
      <c r="CL37" s="278">
        <v>21</v>
      </c>
      <c r="CM37" s="278">
        <v>27</v>
      </c>
      <c r="CN37" s="278">
        <v>12</v>
      </c>
      <c r="CO37" s="278">
        <v>12</v>
      </c>
      <c r="CP37" s="278">
        <v>14</v>
      </c>
      <c r="CQ37" s="278">
        <v>10</v>
      </c>
      <c r="CR37" s="278">
        <v>6</v>
      </c>
      <c r="CS37" s="278">
        <v>10</v>
      </c>
      <c r="CT37" s="278">
        <v>7</v>
      </c>
      <c r="CU37" s="278">
        <v>6</v>
      </c>
      <c r="CV37" s="285">
        <v>4</v>
      </c>
      <c r="CW37" s="285">
        <v>1</v>
      </c>
      <c r="CX37" s="285">
        <v>0</v>
      </c>
      <c r="CY37" s="285">
        <v>0</v>
      </c>
      <c r="CZ37" s="278">
        <v>2</v>
      </c>
      <c r="DA37" s="286">
        <v>2</v>
      </c>
      <c r="DB37" s="285">
        <v>468</v>
      </c>
      <c r="DC37" s="285">
        <v>341</v>
      </c>
      <c r="DD37" s="285">
        <v>249</v>
      </c>
      <c r="DE37" s="285">
        <v>76974</v>
      </c>
    </row>
    <row r="38" spans="1:109" s="210" customFormat="1" ht="22.5" customHeight="1">
      <c r="A38" s="208"/>
      <c r="B38" s="209" t="s">
        <v>8</v>
      </c>
      <c r="C38" s="278">
        <v>946</v>
      </c>
      <c r="D38" s="278">
        <v>902</v>
      </c>
      <c r="E38" s="278">
        <v>902</v>
      </c>
      <c r="F38" s="278">
        <v>945</v>
      </c>
      <c r="G38" s="278">
        <v>991</v>
      </c>
      <c r="H38" s="278">
        <v>1153</v>
      </c>
      <c r="I38" s="278">
        <v>1085</v>
      </c>
      <c r="J38" s="278">
        <v>1139</v>
      </c>
      <c r="K38" s="278">
        <v>1149</v>
      </c>
      <c r="L38" s="278">
        <v>1148</v>
      </c>
      <c r="M38" s="278">
        <v>1060</v>
      </c>
      <c r="N38" s="278">
        <v>1257</v>
      </c>
      <c r="O38" s="278">
        <v>1168</v>
      </c>
      <c r="P38" s="278">
        <v>1242</v>
      </c>
      <c r="Q38" s="278">
        <v>1376</v>
      </c>
      <c r="R38" s="278">
        <v>1381</v>
      </c>
      <c r="S38" s="278">
        <v>1340</v>
      </c>
      <c r="T38" s="278">
        <v>1239</v>
      </c>
      <c r="U38" s="278">
        <v>1159</v>
      </c>
      <c r="V38" s="278">
        <v>1193</v>
      </c>
      <c r="W38" s="278">
        <v>1122</v>
      </c>
      <c r="X38" s="278">
        <v>1062</v>
      </c>
      <c r="Y38" s="278">
        <v>1061</v>
      </c>
      <c r="Z38" s="278">
        <v>1072</v>
      </c>
      <c r="AA38" s="278">
        <v>1000</v>
      </c>
      <c r="AB38" s="278">
        <v>1095</v>
      </c>
      <c r="AC38" s="278">
        <v>1175</v>
      </c>
      <c r="AD38" s="278">
        <v>1302</v>
      </c>
      <c r="AE38" s="278">
        <v>1245</v>
      </c>
      <c r="AF38" s="278">
        <v>1434</v>
      </c>
      <c r="AG38" s="278">
        <v>1425</v>
      </c>
      <c r="AH38" s="278">
        <v>1484</v>
      </c>
      <c r="AI38" s="278">
        <v>1561</v>
      </c>
      <c r="AJ38" s="278">
        <v>1487</v>
      </c>
      <c r="AK38" s="278">
        <v>1614</v>
      </c>
      <c r="AL38" s="278">
        <v>1545</v>
      </c>
      <c r="AM38" s="278">
        <v>1594</v>
      </c>
      <c r="AN38" s="278">
        <v>1558</v>
      </c>
      <c r="AO38" s="278">
        <v>1572</v>
      </c>
      <c r="AP38" s="278">
        <v>1594</v>
      </c>
      <c r="AQ38" s="278">
        <v>1630</v>
      </c>
      <c r="AR38" s="278">
        <v>1582</v>
      </c>
      <c r="AS38" s="278">
        <v>1548</v>
      </c>
      <c r="AT38" s="278">
        <v>1570</v>
      </c>
      <c r="AU38" s="278">
        <v>1550</v>
      </c>
      <c r="AV38" s="278">
        <v>1549</v>
      </c>
      <c r="AW38" s="278">
        <v>1547</v>
      </c>
      <c r="AX38" s="278">
        <v>1517</v>
      </c>
      <c r="AY38" s="278">
        <v>1385</v>
      </c>
      <c r="AZ38" s="278">
        <v>1386</v>
      </c>
      <c r="BA38" s="278">
        <v>1260</v>
      </c>
      <c r="BB38" s="278">
        <v>1266</v>
      </c>
      <c r="BC38" s="278">
        <v>1223</v>
      </c>
      <c r="BD38" s="278">
        <v>1112</v>
      </c>
      <c r="BE38" s="278">
        <v>1048</v>
      </c>
      <c r="BF38" s="278">
        <v>1073</v>
      </c>
      <c r="BG38" s="278">
        <v>989</v>
      </c>
      <c r="BH38" s="278">
        <v>908</v>
      </c>
      <c r="BI38" s="278">
        <v>846</v>
      </c>
      <c r="BJ38" s="278">
        <v>784</v>
      </c>
      <c r="BK38" s="278">
        <v>721</v>
      </c>
      <c r="BL38" s="278">
        <v>744</v>
      </c>
      <c r="BM38" s="278">
        <v>618</v>
      </c>
      <c r="BN38" s="278">
        <v>521</v>
      </c>
      <c r="BO38" s="278">
        <v>479</v>
      </c>
      <c r="BP38" s="278">
        <v>438</v>
      </c>
      <c r="BQ38" s="278">
        <v>404</v>
      </c>
      <c r="BR38" s="278">
        <v>358</v>
      </c>
      <c r="BS38" s="278">
        <v>306</v>
      </c>
      <c r="BT38" s="278">
        <v>337</v>
      </c>
      <c r="BU38" s="278">
        <v>341</v>
      </c>
      <c r="BV38" s="278">
        <v>271</v>
      </c>
      <c r="BW38" s="278">
        <v>339</v>
      </c>
      <c r="BX38" s="278">
        <v>253</v>
      </c>
      <c r="BY38" s="278">
        <v>273</v>
      </c>
      <c r="BZ38" s="278">
        <v>250</v>
      </c>
      <c r="CA38" s="278">
        <v>202</v>
      </c>
      <c r="CB38" s="278">
        <v>182</v>
      </c>
      <c r="CC38" s="278">
        <v>172</v>
      </c>
      <c r="CD38" s="278">
        <v>163</v>
      </c>
      <c r="CE38" s="278">
        <v>121</v>
      </c>
      <c r="CF38" s="278">
        <v>117</v>
      </c>
      <c r="CG38" s="278">
        <v>111</v>
      </c>
      <c r="CH38" s="278">
        <v>102</v>
      </c>
      <c r="CI38" s="278">
        <v>113</v>
      </c>
      <c r="CJ38" s="278">
        <v>54</v>
      </c>
      <c r="CK38" s="278">
        <v>49</v>
      </c>
      <c r="CL38" s="278">
        <v>40</v>
      </c>
      <c r="CM38" s="278">
        <v>43</v>
      </c>
      <c r="CN38" s="278">
        <v>27</v>
      </c>
      <c r="CO38" s="278">
        <v>20</v>
      </c>
      <c r="CP38" s="278">
        <v>20</v>
      </c>
      <c r="CQ38" s="278">
        <v>18</v>
      </c>
      <c r="CR38" s="278">
        <v>16</v>
      </c>
      <c r="CS38" s="278">
        <v>8</v>
      </c>
      <c r="CT38" s="278">
        <v>3</v>
      </c>
      <c r="CU38" s="278">
        <v>10</v>
      </c>
      <c r="CV38" s="278">
        <v>4</v>
      </c>
      <c r="CW38" s="285">
        <v>2</v>
      </c>
      <c r="CX38" s="285">
        <v>3</v>
      </c>
      <c r="CY38" s="285">
        <v>0</v>
      </c>
      <c r="CZ38" s="278">
        <v>1</v>
      </c>
      <c r="DA38" s="286">
        <v>0</v>
      </c>
      <c r="DB38" s="285">
        <v>384</v>
      </c>
      <c r="DC38" s="285">
        <v>312</v>
      </c>
      <c r="DD38" s="285">
        <v>168</v>
      </c>
      <c r="DE38" s="285">
        <v>84668</v>
      </c>
    </row>
    <row r="39" spans="1:109" s="210" customFormat="1" ht="22.5" customHeight="1">
      <c r="A39" s="208" t="s">
        <v>116</v>
      </c>
      <c r="B39" s="209" t="s">
        <v>7</v>
      </c>
      <c r="C39" s="278">
        <v>899</v>
      </c>
      <c r="D39" s="278">
        <v>999</v>
      </c>
      <c r="E39" s="278">
        <v>926</v>
      </c>
      <c r="F39" s="278">
        <v>989</v>
      </c>
      <c r="G39" s="278">
        <v>1042</v>
      </c>
      <c r="H39" s="278">
        <v>1061</v>
      </c>
      <c r="I39" s="278">
        <v>1040</v>
      </c>
      <c r="J39" s="278">
        <v>1124</v>
      </c>
      <c r="K39" s="278">
        <v>1042</v>
      </c>
      <c r="L39" s="278">
        <v>1035</v>
      </c>
      <c r="M39" s="278">
        <v>1066</v>
      </c>
      <c r="N39" s="278">
        <v>1152</v>
      </c>
      <c r="O39" s="278">
        <v>1126</v>
      </c>
      <c r="P39" s="278">
        <v>1178</v>
      </c>
      <c r="Q39" s="278">
        <v>1319</v>
      </c>
      <c r="R39" s="278">
        <v>1340</v>
      </c>
      <c r="S39" s="278">
        <v>1338</v>
      </c>
      <c r="T39" s="278">
        <v>1157</v>
      </c>
      <c r="U39" s="278">
        <v>1222</v>
      </c>
      <c r="V39" s="278">
        <v>1234</v>
      </c>
      <c r="W39" s="278">
        <v>1167</v>
      </c>
      <c r="X39" s="278">
        <v>1620</v>
      </c>
      <c r="Y39" s="278">
        <v>1676</v>
      </c>
      <c r="Z39" s="278">
        <v>1234</v>
      </c>
      <c r="AA39" s="278">
        <v>1091</v>
      </c>
      <c r="AB39" s="278">
        <v>1129</v>
      </c>
      <c r="AC39" s="278">
        <v>1159</v>
      </c>
      <c r="AD39" s="278">
        <v>1225</v>
      </c>
      <c r="AE39" s="278">
        <v>1285</v>
      </c>
      <c r="AF39" s="278">
        <v>1448</v>
      </c>
      <c r="AG39" s="278">
        <v>1485</v>
      </c>
      <c r="AH39" s="278">
        <v>1491</v>
      </c>
      <c r="AI39" s="278">
        <v>1621</v>
      </c>
      <c r="AJ39" s="278">
        <v>1542</v>
      </c>
      <c r="AK39" s="278">
        <v>1591</v>
      </c>
      <c r="AL39" s="278">
        <v>1624</v>
      </c>
      <c r="AM39" s="278">
        <v>1636</v>
      </c>
      <c r="AN39" s="278">
        <v>1582</v>
      </c>
      <c r="AO39" s="278">
        <v>1564</v>
      </c>
      <c r="AP39" s="278">
        <v>1564</v>
      </c>
      <c r="AQ39" s="278">
        <v>1629</v>
      </c>
      <c r="AR39" s="278">
        <v>1631</v>
      </c>
      <c r="AS39" s="278">
        <v>1657</v>
      </c>
      <c r="AT39" s="278">
        <v>1742</v>
      </c>
      <c r="AU39" s="278">
        <v>1671</v>
      </c>
      <c r="AV39" s="278">
        <v>1512</v>
      </c>
      <c r="AW39" s="278">
        <v>1644</v>
      </c>
      <c r="AX39" s="278">
        <v>1645</v>
      </c>
      <c r="AY39" s="278">
        <v>1493</v>
      </c>
      <c r="AZ39" s="278">
        <v>1494</v>
      </c>
      <c r="BA39" s="278">
        <v>1476</v>
      </c>
      <c r="BB39" s="278">
        <v>1508</v>
      </c>
      <c r="BC39" s="278">
        <v>1397</v>
      </c>
      <c r="BD39" s="278">
        <v>1307</v>
      </c>
      <c r="BE39" s="278">
        <v>1232</v>
      </c>
      <c r="BF39" s="278">
        <v>1171</v>
      </c>
      <c r="BG39" s="278">
        <v>1071</v>
      </c>
      <c r="BH39" s="278">
        <v>980</v>
      </c>
      <c r="BI39" s="278">
        <v>875</v>
      </c>
      <c r="BJ39" s="278">
        <v>890</v>
      </c>
      <c r="BK39" s="278">
        <v>762</v>
      </c>
      <c r="BL39" s="278">
        <v>754</v>
      </c>
      <c r="BM39" s="278">
        <v>668</v>
      </c>
      <c r="BN39" s="278">
        <v>582</v>
      </c>
      <c r="BO39" s="278">
        <v>579</v>
      </c>
      <c r="BP39" s="278">
        <v>494</v>
      </c>
      <c r="BQ39" s="278">
        <v>472</v>
      </c>
      <c r="BR39" s="278">
        <v>396</v>
      </c>
      <c r="BS39" s="278">
        <v>383</v>
      </c>
      <c r="BT39" s="278">
        <v>395</v>
      </c>
      <c r="BU39" s="278">
        <v>384</v>
      </c>
      <c r="BV39" s="278">
        <v>318</v>
      </c>
      <c r="BW39" s="278">
        <v>329</v>
      </c>
      <c r="BX39" s="278">
        <v>273</v>
      </c>
      <c r="BY39" s="278">
        <v>272</v>
      </c>
      <c r="BZ39" s="278">
        <v>274</v>
      </c>
      <c r="CA39" s="278">
        <v>233</v>
      </c>
      <c r="CB39" s="278">
        <v>227</v>
      </c>
      <c r="CC39" s="278">
        <v>184</v>
      </c>
      <c r="CD39" s="278">
        <v>184</v>
      </c>
      <c r="CE39" s="278">
        <v>142</v>
      </c>
      <c r="CF39" s="278">
        <v>139</v>
      </c>
      <c r="CG39" s="278">
        <v>118</v>
      </c>
      <c r="CH39" s="278">
        <v>88</v>
      </c>
      <c r="CI39" s="278">
        <v>84</v>
      </c>
      <c r="CJ39" s="278">
        <v>59</v>
      </c>
      <c r="CK39" s="278">
        <v>71</v>
      </c>
      <c r="CL39" s="278">
        <v>43</v>
      </c>
      <c r="CM39" s="278">
        <v>38</v>
      </c>
      <c r="CN39" s="278">
        <v>27</v>
      </c>
      <c r="CO39" s="278">
        <v>21</v>
      </c>
      <c r="CP39" s="278">
        <v>13</v>
      </c>
      <c r="CQ39" s="278">
        <v>8</v>
      </c>
      <c r="CR39" s="278">
        <v>9</v>
      </c>
      <c r="CS39" s="278">
        <v>11</v>
      </c>
      <c r="CT39" s="278">
        <v>7</v>
      </c>
      <c r="CU39" s="278">
        <v>3</v>
      </c>
      <c r="CV39" s="278">
        <v>5</v>
      </c>
      <c r="CW39" s="278">
        <v>3</v>
      </c>
      <c r="CX39" s="278">
        <v>5</v>
      </c>
      <c r="CY39" s="278">
        <v>5</v>
      </c>
      <c r="CZ39" s="278">
        <v>10</v>
      </c>
      <c r="DA39" s="286">
        <v>0</v>
      </c>
      <c r="DB39" s="285">
        <v>896</v>
      </c>
      <c r="DC39" s="285">
        <v>313</v>
      </c>
      <c r="DD39" s="285">
        <v>671</v>
      </c>
      <c r="DE39" s="285">
        <v>90000</v>
      </c>
    </row>
    <row r="40" spans="1:109" s="210" customFormat="1" ht="22.5" customHeight="1">
      <c r="A40" s="208"/>
      <c r="B40" s="209" t="s">
        <v>8</v>
      </c>
      <c r="C40" s="278">
        <v>806</v>
      </c>
      <c r="D40" s="278">
        <v>860</v>
      </c>
      <c r="E40" s="278">
        <v>843</v>
      </c>
      <c r="F40" s="278">
        <v>873</v>
      </c>
      <c r="G40" s="278">
        <v>945</v>
      </c>
      <c r="H40" s="278">
        <v>1011</v>
      </c>
      <c r="I40" s="278">
        <v>1028</v>
      </c>
      <c r="J40" s="278">
        <v>1018</v>
      </c>
      <c r="K40" s="278">
        <v>1012</v>
      </c>
      <c r="L40" s="278">
        <v>1046</v>
      </c>
      <c r="M40" s="278">
        <v>1035</v>
      </c>
      <c r="N40" s="278">
        <v>1084</v>
      </c>
      <c r="O40" s="278">
        <v>1064</v>
      </c>
      <c r="P40" s="278">
        <v>1072</v>
      </c>
      <c r="Q40" s="278">
        <v>1293</v>
      </c>
      <c r="R40" s="278">
        <v>1249</v>
      </c>
      <c r="S40" s="278">
        <v>1394</v>
      </c>
      <c r="T40" s="278">
        <v>1213</v>
      </c>
      <c r="U40" s="278">
        <v>1203</v>
      </c>
      <c r="V40" s="278">
        <v>1185</v>
      </c>
      <c r="W40" s="278">
        <v>1206</v>
      </c>
      <c r="X40" s="278">
        <v>1188</v>
      </c>
      <c r="Y40" s="278">
        <v>1098</v>
      </c>
      <c r="Z40" s="278">
        <v>1122</v>
      </c>
      <c r="AA40" s="278">
        <v>1069</v>
      </c>
      <c r="AB40" s="278">
        <v>1204</v>
      </c>
      <c r="AC40" s="278">
        <v>1249</v>
      </c>
      <c r="AD40" s="278">
        <v>1350</v>
      </c>
      <c r="AE40" s="278">
        <v>1379</v>
      </c>
      <c r="AF40" s="278">
        <v>1561</v>
      </c>
      <c r="AG40" s="278">
        <v>1653</v>
      </c>
      <c r="AH40" s="278">
        <v>1793</v>
      </c>
      <c r="AI40" s="278">
        <v>1851</v>
      </c>
      <c r="AJ40" s="278">
        <v>1768</v>
      </c>
      <c r="AK40" s="278">
        <v>1796</v>
      </c>
      <c r="AL40" s="278">
        <v>1869</v>
      </c>
      <c r="AM40" s="278">
        <v>1755</v>
      </c>
      <c r="AN40" s="278">
        <v>1880</v>
      </c>
      <c r="AO40" s="278">
        <v>1796</v>
      </c>
      <c r="AP40" s="278">
        <v>1865</v>
      </c>
      <c r="AQ40" s="278">
        <v>1959</v>
      </c>
      <c r="AR40" s="278">
        <v>1961</v>
      </c>
      <c r="AS40" s="278">
        <v>1880</v>
      </c>
      <c r="AT40" s="278">
        <v>1945</v>
      </c>
      <c r="AU40" s="278">
        <v>1964</v>
      </c>
      <c r="AV40" s="278">
        <v>1856</v>
      </c>
      <c r="AW40" s="278">
        <v>1939</v>
      </c>
      <c r="AX40" s="278">
        <v>1876</v>
      </c>
      <c r="AY40" s="278">
        <v>1743</v>
      </c>
      <c r="AZ40" s="278">
        <v>1774</v>
      </c>
      <c r="BA40" s="278">
        <v>1676</v>
      </c>
      <c r="BB40" s="278">
        <v>1718</v>
      </c>
      <c r="BC40" s="278">
        <v>1534</v>
      </c>
      <c r="BD40" s="278">
        <v>1468</v>
      </c>
      <c r="BE40" s="278">
        <v>1404</v>
      </c>
      <c r="BF40" s="278">
        <v>1447</v>
      </c>
      <c r="BG40" s="278">
        <v>1269</v>
      </c>
      <c r="BH40" s="278">
        <v>1217</v>
      </c>
      <c r="BI40" s="278">
        <v>1170</v>
      </c>
      <c r="BJ40" s="278">
        <v>1010</v>
      </c>
      <c r="BK40" s="278">
        <v>1013</v>
      </c>
      <c r="BL40" s="278">
        <v>966</v>
      </c>
      <c r="BM40" s="278">
        <v>885</v>
      </c>
      <c r="BN40" s="278">
        <v>767</v>
      </c>
      <c r="BO40" s="278">
        <v>699</v>
      </c>
      <c r="BP40" s="278">
        <v>643</v>
      </c>
      <c r="BQ40" s="278">
        <v>627</v>
      </c>
      <c r="BR40" s="278">
        <v>596</v>
      </c>
      <c r="BS40" s="278">
        <v>496</v>
      </c>
      <c r="BT40" s="278">
        <v>566</v>
      </c>
      <c r="BU40" s="278">
        <v>506</v>
      </c>
      <c r="BV40" s="278">
        <v>456</v>
      </c>
      <c r="BW40" s="278">
        <v>514</v>
      </c>
      <c r="BX40" s="278">
        <v>424</v>
      </c>
      <c r="BY40" s="278">
        <v>401</v>
      </c>
      <c r="BZ40" s="278">
        <v>398</v>
      </c>
      <c r="CA40" s="278">
        <v>346</v>
      </c>
      <c r="CB40" s="278">
        <v>327</v>
      </c>
      <c r="CC40" s="278">
        <v>261</v>
      </c>
      <c r="CD40" s="278">
        <v>301</v>
      </c>
      <c r="CE40" s="278">
        <v>218</v>
      </c>
      <c r="CF40" s="278">
        <v>214</v>
      </c>
      <c r="CG40" s="278">
        <v>171</v>
      </c>
      <c r="CH40" s="278">
        <v>155</v>
      </c>
      <c r="CI40" s="278">
        <v>152</v>
      </c>
      <c r="CJ40" s="278">
        <v>112</v>
      </c>
      <c r="CK40" s="278">
        <v>100</v>
      </c>
      <c r="CL40" s="278">
        <v>90</v>
      </c>
      <c r="CM40" s="278">
        <v>76</v>
      </c>
      <c r="CN40" s="278">
        <v>41</v>
      </c>
      <c r="CO40" s="278">
        <v>38</v>
      </c>
      <c r="CP40" s="278">
        <v>26</v>
      </c>
      <c r="CQ40" s="278">
        <v>16</v>
      </c>
      <c r="CR40" s="278">
        <v>26</v>
      </c>
      <c r="CS40" s="278">
        <v>22</v>
      </c>
      <c r="CT40" s="278">
        <v>24</v>
      </c>
      <c r="CU40" s="278">
        <v>15</v>
      </c>
      <c r="CV40" s="278">
        <v>8</v>
      </c>
      <c r="CW40" s="278">
        <v>9</v>
      </c>
      <c r="CX40" s="278">
        <v>3</v>
      </c>
      <c r="CY40" s="278">
        <v>3</v>
      </c>
      <c r="CZ40" s="278">
        <v>17</v>
      </c>
      <c r="DA40" s="286">
        <v>0</v>
      </c>
      <c r="DB40" s="285">
        <v>607</v>
      </c>
      <c r="DC40" s="285">
        <v>237</v>
      </c>
      <c r="DD40" s="285">
        <v>184</v>
      </c>
      <c r="DE40" s="285">
        <v>98252</v>
      </c>
    </row>
    <row r="41" spans="1:109" s="210" customFormat="1" ht="22.5" customHeight="1">
      <c r="A41" s="208" t="s">
        <v>134</v>
      </c>
      <c r="B41" s="209" t="s">
        <v>7</v>
      </c>
      <c r="C41" s="278">
        <v>388</v>
      </c>
      <c r="D41" s="278">
        <v>455</v>
      </c>
      <c r="E41" s="278">
        <v>403</v>
      </c>
      <c r="F41" s="278">
        <v>454</v>
      </c>
      <c r="G41" s="278">
        <v>504</v>
      </c>
      <c r="H41" s="278">
        <v>489</v>
      </c>
      <c r="I41" s="278">
        <v>550</v>
      </c>
      <c r="J41" s="278">
        <v>538</v>
      </c>
      <c r="K41" s="278">
        <v>555</v>
      </c>
      <c r="L41" s="278">
        <v>505</v>
      </c>
      <c r="M41" s="278">
        <v>539</v>
      </c>
      <c r="N41" s="278">
        <v>601</v>
      </c>
      <c r="O41" s="278">
        <v>582</v>
      </c>
      <c r="P41" s="278">
        <v>571</v>
      </c>
      <c r="Q41" s="278">
        <v>676</v>
      </c>
      <c r="R41" s="278">
        <v>693</v>
      </c>
      <c r="S41" s="278">
        <v>731</v>
      </c>
      <c r="T41" s="278">
        <v>670</v>
      </c>
      <c r="U41" s="278">
        <v>719</v>
      </c>
      <c r="V41" s="278">
        <v>706</v>
      </c>
      <c r="W41" s="278">
        <v>631</v>
      </c>
      <c r="X41" s="278">
        <v>618</v>
      </c>
      <c r="Y41" s="278">
        <v>583</v>
      </c>
      <c r="Z41" s="278">
        <v>685</v>
      </c>
      <c r="AA41" s="278">
        <v>613</v>
      </c>
      <c r="AB41" s="278">
        <v>575</v>
      </c>
      <c r="AC41" s="278">
        <v>681</v>
      </c>
      <c r="AD41" s="278">
        <v>673</v>
      </c>
      <c r="AE41" s="278">
        <v>669</v>
      </c>
      <c r="AF41" s="278">
        <v>736</v>
      </c>
      <c r="AG41" s="278">
        <v>750</v>
      </c>
      <c r="AH41" s="278">
        <v>732</v>
      </c>
      <c r="AI41" s="278">
        <v>725</v>
      </c>
      <c r="AJ41" s="278">
        <v>692</v>
      </c>
      <c r="AK41" s="278">
        <v>669</v>
      </c>
      <c r="AL41" s="278">
        <v>699</v>
      </c>
      <c r="AM41" s="278">
        <v>624</v>
      </c>
      <c r="AN41" s="278">
        <v>638</v>
      </c>
      <c r="AO41" s="278">
        <v>604</v>
      </c>
      <c r="AP41" s="278">
        <v>633</v>
      </c>
      <c r="AQ41" s="278">
        <v>662</v>
      </c>
      <c r="AR41" s="278">
        <v>624</v>
      </c>
      <c r="AS41" s="278">
        <v>625</v>
      </c>
      <c r="AT41" s="278">
        <v>591</v>
      </c>
      <c r="AU41" s="278">
        <v>580</v>
      </c>
      <c r="AV41" s="278">
        <v>585</v>
      </c>
      <c r="AW41" s="278">
        <v>663</v>
      </c>
      <c r="AX41" s="278">
        <v>701</v>
      </c>
      <c r="AY41" s="278">
        <v>668</v>
      </c>
      <c r="AZ41" s="278">
        <v>658</v>
      </c>
      <c r="BA41" s="278">
        <v>658</v>
      </c>
      <c r="BB41" s="278">
        <v>647</v>
      </c>
      <c r="BC41" s="278">
        <v>659</v>
      </c>
      <c r="BD41" s="278">
        <v>644</v>
      </c>
      <c r="BE41" s="278">
        <v>629</v>
      </c>
      <c r="BF41" s="278">
        <v>678</v>
      </c>
      <c r="BG41" s="278">
        <v>680</v>
      </c>
      <c r="BH41" s="278">
        <v>603</v>
      </c>
      <c r="BI41" s="278">
        <v>541</v>
      </c>
      <c r="BJ41" s="278">
        <v>592</v>
      </c>
      <c r="BK41" s="278">
        <v>490</v>
      </c>
      <c r="BL41" s="278">
        <v>512</v>
      </c>
      <c r="BM41" s="278">
        <v>486</v>
      </c>
      <c r="BN41" s="278">
        <v>418</v>
      </c>
      <c r="BO41" s="278">
        <v>341</v>
      </c>
      <c r="BP41" s="278">
        <v>352</v>
      </c>
      <c r="BQ41" s="278">
        <v>292</v>
      </c>
      <c r="BR41" s="278">
        <v>235</v>
      </c>
      <c r="BS41" s="278">
        <v>250</v>
      </c>
      <c r="BT41" s="278">
        <v>258</v>
      </c>
      <c r="BU41" s="278">
        <v>236</v>
      </c>
      <c r="BV41" s="278">
        <v>212</v>
      </c>
      <c r="BW41" s="278">
        <v>260</v>
      </c>
      <c r="BX41" s="278">
        <v>188</v>
      </c>
      <c r="BY41" s="278">
        <v>228</v>
      </c>
      <c r="BZ41" s="278">
        <v>174</v>
      </c>
      <c r="CA41" s="278">
        <v>162</v>
      </c>
      <c r="CB41" s="278">
        <v>144</v>
      </c>
      <c r="CC41" s="278">
        <v>92</v>
      </c>
      <c r="CD41" s="278">
        <v>119</v>
      </c>
      <c r="CE41" s="278">
        <v>87</v>
      </c>
      <c r="CF41" s="278">
        <v>83</v>
      </c>
      <c r="CG41" s="278">
        <v>66</v>
      </c>
      <c r="CH41" s="278">
        <v>61</v>
      </c>
      <c r="CI41" s="278">
        <v>43</v>
      </c>
      <c r="CJ41" s="278">
        <v>41</v>
      </c>
      <c r="CK41" s="278">
        <v>33</v>
      </c>
      <c r="CL41" s="278">
        <v>27</v>
      </c>
      <c r="CM41" s="278">
        <v>27</v>
      </c>
      <c r="CN41" s="278">
        <v>25</v>
      </c>
      <c r="CO41" s="278">
        <v>19</v>
      </c>
      <c r="CP41" s="278">
        <v>13</v>
      </c>
      <c r="CQ41" s="278">
        <v>10</v>
      </c>
      <c r="CR41" s="278">
        <v>8</v>
      </c>
      <c r="CS41" s="278">
        <v>11</v>
      </c>
      <c r="CT41" s="278">
        <v>7</v>
      </c>
      <c r="CU41" s="278">
        <v>3</v>
      </c>
      <c r="CV41" s="278">
        <v>5</v>
      </c>
      <c r="CW41" s="278">
        <v>3</v>
      </c>
      <c r="CX41" s="278">
        <v>2</v>
      </c>
      <c r="CY41" s="278">
        <v>10</v>
      </c>
      <c r="CZ41" s="278">
        <v>28</v>
      </c>
      <c r="DA41" s="286">
        <v>2</v>
      </c>
      <c r="DB41" s="285">
        <v>1729</v>
      </c>
      <c r="DC41" s="285">
        <v>802</v>
      </c>
      <c r="DD41" s="285">
        <v>431</v>
      </c>
      <c r="DE41" s="285">
        <v>46272</v>
      </c>
    </row>
    <row r="42" spans="1:109" s="210" customFormat="1" ht="22.5" customHeight="1">
      <c r="A42" s="208"/>
      <c r="B42" s="209" t="s">
        <v>8</v>
      </c>
      <c r="C42" s="278">
        <v>349</v>
      </c>
      <c r="D42" s="278">
        <v>400</v>
      </c>
      <c r="E42" s="278">
        <v>428</v>
      </c>
      <c r="F42" s="278">
        <v>399</v>
      </c>
      <c r="G42" s="278">
        <v>426</v>
      </c>
      <c r="H42" s="278">
        <v>439</v>
      </c>
      <c r="I42" s="278">
        <v>480</v>
      </c>
      <c r="J42" s="278">
        <v>476</v>
      </c>
      <c r="K42" s="278">
        <v>502</v>
      </c>
      <c r="L42" s="278">
        <v>509</v>
      </c>
      <c r="M42" s="278">
        <v>514</v>
      </c>
      <c r="N42" s="278">
        <v>521</v>
      </c>
      <c r="O42" s="278">
        <v>586</v>
      </c>
      <c r="P42" s="278">
        <v>591</v>
      </c>
      <c r="Q42" s="278">
        <v>700</v>
      </c>
      <c r="R42" s="278">
        <v>644</v>
      </c>
      <c r="S42" s="278">
        <v>672</v>
      </c>
      <c r="T42" s="278">
        <v>704</v>
      </c>
      <c r="U42" s="278">
        <v>689</v>
      </c>
      <c r="V42" s="278">
        <v>644</v>
      </c>
      <c r="W42" s="278">
        <v>606</v>
      </c>
      <c r="X42" s="278">
        <v>668</v>
      </c>
      <c r="Y42" s="278">
        <v>612</v>
      </c>
      <c r="Z42" s="278">
        <v>648</v>
      </c>
      <c r="AA42" s="278">
        <v>672</v>
      </c>
      <c r="AB42" s="278">
        <v>636</v>
      </c>
      <c r="AC42" s="278">
        <v>714</v>
      </c>
      <c r="AD42" s="278">
        <v>652</v>
      </c>
      <c r="AE42" s="278">
        <v>700</v>
      </c>
      <c r="AF42" s="278">
        <v>730</v>
      </c>
      <c r="AG42" s="278">
        <v>723</v>
      </c>
      <c r="AH42" s="278">
        <v>767</v>
      </c>
      <c r="AI42" s="278">
        <v>721</v>
      </c>
      <c r="AJ42" s="278">
        <v>661</v>
      </c>
      <c r="AK42" s="278">
        <v>743</v>
      </c>
      <c r="AL42" s="278">
        <v>732</v>
      </c>
      <c r="AM42" s="278">
        <v>721</v>
      </c>
      <c r="AN42" s="278">
        <v>739</v>
      </c>
      <c r="AO42" s="278">
        <v>661</v>
      </c>
      <c r="AP42" s="278">
        <v>682</v>
      </c>
      <c r="AQ42" s="278">
        <v>715</v>
      </c>
      <c r="AR42" s="278">
        <v>670</v>
      </c>
      <c r="AS42" s="278">
        <v>659</v>
      </c>
      <c r="AT42" s="278">
        <v>717</v>
      </c>
      <c r="AU42" s="278">
        <v>705</v>
      </c>
      <c r="AV42" s="278">
        <v>739</v>
      </c>
      <c r="AW42" s="278">
        <v>766</v>
      </c>
      <c r="AX42" s="278">
        <v>771</v>
      </c>
      <c r="AY42" s="278">
        <v>750</v>
      </c>
      <c r="AZ42" s="278">
        <v>778</v>
      </c>
      <c r="BA42" s="278">
        <v>789</v>
      </c>
      <c r="BB42" s="278">
        <v>789</v>
      </c>
      <c r="BC42" s="278">
        <v>773</v>
      </c>
      <c r="BD42" s="278">
        <v>784</v>
      </c>
      <c r="BE42" s="278">
        <v>771</v>
      </c>
      <c r="BF42" s="278">
        <v>808</v>
      </c>
      <c r="BG42" s="278">
        <v>775</v>
      </c>
      <c r="BH42" s="278">
        <v>717</v>
      </c>
      <c r="BI42" s="278">
        <v>701</v>
      </c>
      <c r="BJ42" s="278">
        <v>685</v>
      </c>
      <c r="BK42" s="278">
        <v>638</v>
      </c>
      <c r="BL42" s="278">
        <v>656</v>
      </c>
      <c r="BM42" s="278">
        <v>570</v>
      </c>
      <c r="BN42" s="278">
        <v>503</v>
      </c>
      <c r="BO42" s="278">
        <v>404</v>
      </c>
      <c r="BP42" s="278">
        <v>413</v>
      </c>
      <c r="BQ42" s="278">
        <v>360</v>
      </c>
      <c r="BR42" s="278">
        <v>320</v>
      </c>
      <c r="BS42" s="278">
        <v>373</v>
      </c>
      <c r="BT42" s="278">
        <v>342</v>
      </c>
      <c r="BU42" s="278">
        <v>330</v>
      </c>
      <c r="BV42" s="278">
        <v>286</v>
      </c>
      <c r="BW42" s="278">
        <v>299</v>
      </c>
      <c r="BX42" s="278">
        <v>320</v>
      </c>
      <c r="BY42" s="278">
        <v>254</v>
      </c>
      <c r="BZ42" s="278">
        <v>285</v>
      </c>
      <c r="CA42" s="278">
        <v>236</v>
      </c>
      <c r="CB42" s="278">
        <v>244</v>
      </c>
      <c r="CC42" s="278">
        <v>179</v>
      </c>
      <c r="CD42" s="278">
        <v>214</v>
      </c>
      <c r="CE42" s="278">
        <v>177</v>
      </c>
      <c r="CF42" s="278">
        <v>163</v>
      </c>
      <c r="CG42" s="278">
        <v>152</v>
      </c>
      <c r="CH42" s="278">
        <v>108</v>
      </c>
      <c r="CI42" s="278">
        <v>107</v>
      </c>
      <c r="CJ42" s="278">
        <v>83</v>
      </c>
      <c r="CK42" s="278">
        <v>56</v>
      </c>
      <c r="CL42" s="278">
        <v>48</v>
      </c>
      <c r="CM42" s="278">
        <v>36</v>
      </c>
      <c r="CN42" s="278">
        <v>32</v>
      </c>
      <c r="CO42" s="278">
        <v>21</v>
      </c>
      <c r="CP42" s="278">
        <v>24</v>
      </c>
      <c r="CQ42" s="278">
        <v>12</v>
      </c>
      <c r="CR42" s="278">
        <v>14</v>
      </c>
      <c r="CS42" s="278">
        <v>14</v>
      </c>
      <c r="CT42" s="278">
        <v>12</v>
      </c>
      <c r="CU42" s="278">
        <v>7</v>
      </c>
      <c r="CV42" s="278">
        <v>4</v>
      </c>
      <c r="CW42" s="278">
        <v>10</v>
      </c>
      <c r="CX42" s="278">
        <v>5</v>
      </c>
      <c r="CY42" s="278">
        <v>4</v>
      </c>
      <c r="CZ42" s="278">
        <v>47</v>
      </c>
      <c r="DA42" s="286">
        <v>1</v>
      </c>
      <c r="DB42" s="285">
        <v>1417</v>
      </c>
      <c r="DC42" s="285">
        <v>667</v>
      </c>
      <c r="DD42" s="285">
        <v>380</v>
      </c>
      <c r="DE42" s="285">
        <v>50150</v>
      </c>
    </row>
    <row r="43" spans="1:109" s="210" customFormat="1" ht="22.5" customHeight="1">
      <c r="A43" s="208" t="s">
        <v>152</v>
      </c>
      <c r="B43" s="209" t="s">
        <v>7</v>
      </c>
      <c r="C43" s="278">
        <v>807</v>
      </c>
      <c r="D43" s="278">
        <v>932</v>
      </c>
      <c r="E43" s="278">
        <v>1068</v>
      </c>
      <c r="F43" s="278">
        <v>1010</v>
      </c>
      <c r="G43" s="278">
        <v>1040</v>
      </c>
      <c r="H43" s="278">
        <v>1116</v>
      </c>
      <c r="I43" s="278">
        <v>1085</v>
      </c>
      <c r="J43" s="278">
        <v>1129</v>
      </c>
      <c r="K43" s="278">
        <v>1104</v>
      </c>
      <c r="L43" s="278">
        <v>1128</v>
      </c>
      <c r="M43" s="278">
        <v>1108</v>
      </c>
      <c r="N43" s="278">
        <v>1298</v>
      </c>
      <c r="O43" s="278">
        <v>1187</v>
      </c>
      <c r="P43" s="278">
        <v>1288</v>
      </c>
      <c r="Q43" s="278">
        <v>1611</v>
      </c>
      <c r="R43" s="278">
        <v>1580</v>
      </c>
      <c r="S43" s="278">
        <v>1663</v>
      </c>
      <c r="T43" s="278">
        <v>1501</v>
      </c>
      <c r="U43" s="278">
        <v>1394</v>
      </c>
      <c r="V43" s="278">
        <v>1408</v>
      </c>
      <c r="W43" s="278">
        <v>1400</v>
      </c>
      <c r="X43" s="278">
        <v>1262</v>
      </c>
      <c r="Y43" s="278">
        <v>1236</v>
      </c>
      <c r="Z43" s="278">
        <v>1219</v>
      </c>
      <c r="AA43" s="278">
        <v>1196</v>
      </c>
      <c r="AB43" s="278">
        <v>1267</v>
      </c>
      <c r="AC43" s="278">
        <v>1318</v>
      </c>
      <c r="AD43" s="278">
        <v>1292</v>
      </c>
      <c r="AE43" s="278">
        <v>1357</v>
      </c>
      <c r="AF43" s="278">
        <v>1393</v>
      </c>
      <c r="AG43" s="278">
        <v>1467</v>
      </c>
      <c r="AH43" s="278">
        <v>1471</v>
      </c>
      <c r="AI43" s="278">
        <v>1454</v>
      </c>
      <c r="AJ43" s="278">
        <v>1409</v>
      </c>
      <c r="AK43" s="278">
        <v>1444</v>
      </c>
      <c r="AL43" s="278">
        <v>1463</v>
      </c>
      <c r="AM43" s="278">
        <v>1397</v>
      </c>
      <c r="AN43" s="278">
        <v>1369</v>
      </c>
      <c r="AO43" s="278">
        <v>1359</v>
      </c>
      <c r="AP43" s="278">
        <v>1440</v>
      </c>
      <c r="AQ43" s="278">
        <v>1525</v>
      </c>
      <c r="AR43" s="278">
        <v>1452</v>
      </c>
      <c r="AS43" s="278">
        <v>1484</v>
      </c>
      <c r="AT43" s="278">
        <v>1592</v>
      </c>
      <c r="AU43" s="278">
        <v>1508</v>
      </c>
      <c r="AV43" s="278">
        <v>1460</v>
      </c>
      <c r="AW43" s="278">
        <v>1533</v>
      </c>
      <c r="AX43" s="278">
        <v>1557</v>
      </c>
      <c r="AY43" s="278">
        <v>1520</v>
      </c>
      <c r="AZ43" s="278">
        <v>1498</v>
      </c>
      <c r="BA43" s="278">
        <v>1498</v>
      </c>
      <c r="BB43" s="278">
        <v>1449</v>
      </c>
      <c r="BC43" s="278">
        <v>1392</v>
      </c>
      <c r="BD43" s="278">
        <v>1312</v>
      </c>
      <c r="BE43" s="278">
        <v>1226</v>
      </c>
      <c r="BF43" s="278">
        <v>1265</v>
      </c>
      <c r="BG43" s="278">
        <v>1123</v>
      </c>
      <c r="BH43" s="278">
        <v>1058</v>
      </c>
      <c r="BI43" s="278">
        <v>961</v>
      </c>
      <c r="BJ43" s="278">
        <v>899</v>
      </c>
      <c r="BK43" s="278">
        <v>856</v>
      </c>
      <c r="BL43" s="278">
        <v>798</v>
      </c>
      <c r="BM43" s="278">
        <v>777</v>
      </c>
      <c r="BN43" s="278">
        <v>658</v>
      </c>
      <c r="BO43" s="278">
        <v>614</v>
      </c>
      <c r="BP43" s="278">
        <v>515</v>
      </c>
      <c r="BQ43" s="278">
        <v>482</v>
      </c>
      <c r="BR43" s="278">
        <v>465</v>
      </c>
      <c r="BS43" s="278">
        <v>410</v>
      </c>
      <c r="BT43" s="278">
        <v>456</v>
      </c>
      <c r="BU43" s="278">
        <v>426</v>
      </c>
      <c r="BV43" s="278">
        <v>360</v>
      </c>
      <c r="BW43" s="278">
        <v>360</v>
      </c>
      <c r="BX43" s="278">
        <v>356</v>
      </c>
      <c r="BY43" s="278">
        <v>323</v>
      </c>
      <c r="BZ43" s="278">
        <v>296</v>
      </c>
      <c r="CA43" s="278">
        <v>240</v>
      </c>
      <c r="CB43" s="278">
        <v>202</v>
      </c>
      <c r="CC43" s="278">
        <v>169</v>
      </c>
      <c r="CD43" s="278">
        <v>182</v>
      </c>
      <c r="CE43" s="278">
        <v>158</v>
      </c>
      <c r="CF43" s="278">
        <v>136</v>
      </c>
      <c r="CG43" s="278">
        <v>111</v>
      </c>
      <c r="CH43" s="278">
        <v>94</v>
      </c>
      <c r="CI43" s="278">
        <v>62</v>
      </c>
      <c r="CJ43" s="278">
        <v>44</v>
      </c>
      <c r="CK43" s="278">
        <v>51</v>
      </c>
      <c r="CL43" s="278">
        <v>50</v>
      </c>
      <c r="CM43" s="278">
        <v>36</v>
      </c>
      <c r="CN43" s="278">
        <v>26</v>
      </c>
      <c r="CO43" s="278">
        <v>19</v>
      </c>
      <c r="CP43" s="278">
        <v>31</v>
      </c>
      <c r="CQ43" s="278">
        <v>13</v>
      </c>
      <c r="CR43" s="278">
        <v>12</v>
      </c>
      <c r="CS43" s="278">
        <v>10</v>
      </c>
      <c r="CT43" s="278">
        <v>14</v>
      </c>
      <c r="CU43" s="278">
        <v>3</v>
      </c>
      <c r="CV43" s="278">
        <v>2</v>
      </c>
      <c r="CW43" s="278">
        <v>4</v>
      </c>
      <c r="CX43" s="278">
        <v>7</v>
      </c>
      <c r="CY43" s="278">
        <v>9</v>
      </c>
      <c r="CZ43" s="278">
        <v>56</v>
      </c>
      <c r="DA43" s="286">
        <v>2</v>
      </c>
      <c r="DB43" s="285">
        <v>532</v>
      </c>
      <c r="DC43" s="285">
        <v>587</v>
      </c>
      <c r="DD43" s="285">
        <v>302</v>
      </c>
      <c r="DE43" s="285">
        <v>90298</v>
      </c>
    </row>
    <row r="44" spans="1:109" s="210" customFormat="1" ht="22.5" customHeight="1">
      <c r="A44" s="208"/>
      <c r="B44" s="209" t="s">
        <v>8</v>
      </c>
      <c r="C44" s="278">
        <v>762</v>
      </c>
      <c r="D44" s="278">
        <v>826</v>
      </c>
      <c r="E44" s="278">
        <v>888</v>
      </c>
      <c r="F44" s="278">
        <v>884</v>
      </c>
      <c r="G44" s="278">
        <v>953</v>
      </c>
      <c r="H44" s="278">
        <v>990</v>
      </c>
      <c r="I44" s="278">
        <v>1065</v>
      </c>
      <c r="J44" s="278">
        <v>1078</v>
      </c>
      <c r="K44" s="278">
        <v>1045</v>
      </c>
      <c r="L44" s="278">
        <v>1046</v>
      </c>
      <c r="M44" s="278">
        <v>1056</v>
      </c>
      <c r="N44" s="278">
        <v>1226</v>
      </c>
      <c r="O44" s="278">
        <v>1221</v>
      </c>
      <c r="P44" s="278">
        <v>1245</v>
      </c>
      <c r="Q44" s="278">
        <v>1437</v>
      </c>
      <c r="R44" s="278">
        <v>1496</v>
      </c>
      <c r="S44" s="278">
        <v>1549</v>
      </c>
      <c r="T44" s="278">
        <v>1480</v>
      </c>
      <c r="U44" s="278">
        <v>1405</v>
      </c>
      <c r="V44" s="278">
        <v>1321</v>
      </c>
      <c r="W44" s="278">
        <v>1312</v>
      </c>
      <c r="X44" s="278">
        <v>1336</v>
      </c>
      <c r="Y44" s="278">
        <v>1266</v>
      </c>
      <c r="Z44" s="278">
        <v>1257</v>
      </c>
      <c r="AA44" s="278">
        <v>1201</v>
      </c>
      <c r="AB44" s="278">
        <v>1263</v>
      </c>
      <c r="AC44" s="278">
        <v>1365</v>
      </c>
      <c r="AD44" s="278">
        <v>1353</v>
      </c>
      <c r="AE44" s="278">
        <v>1369</v>
      </c>
      <c r="AF44" s="278">
        <v>1498</v>
      </c>
      <c r="AG44" s="278">
        <v>1484</v>
      </c>
      <c r="AH44" s="278">
        <v>1586</v>
      </c>
      <c r="AI44" s="278">
        <v>1682</v>
      </c>
      <c r="AJ44" s="278">
        <v>1642</v>
      </c>
      <c r="AK44" s="278">
        <v>1678</v>
      </c>
      <c r="AL44" s="278">
        <v>1735</v>
      </c>
      <c r="AM44" s="278">
        <v>1656</v>
      </c>
      <c r="AN44" s="278">
        <v>1728</v>
      </c>
      <c r="AO44" s="278">
        <v>1667</v>
      </c>
      <c r="AP44" s="278">
        <v>1743</v>
      </c>
      <c r="AQ44" s="278">
        <v>1746</v>
      </c>
      <c r="AR44" s="278">
        <v>1752</v>
      </c>
      <c r="AS44" s="278">
        <v>1813</v>
      </c>
      <c r="AT44" s="278">
        <v>1898</v>
      </c>
      <c r="AU44" s="278">
        <v>1831</v>
      </c>
      <c r="AV44" s="278">
        <v>1886</v>
      </c>
      <c r="AW44" s="278">
        <v>1911</v>
      </c>
      <c r="AX44" s="278">
        <v>1843</v>
      </c>
      <c r="AY44" s="278">
        <v>1908</v>
      </c>
      <c r="AZ44" s="278">
        <v>1838</v>
      </c>
      <c r="BA44" s="278">
        <v>1808</v>
      </c>
      <c r="BB44" s="278">
        <v>1799</v>
      </c>
      <c r="BC44" s="278">
        <v>1730</v>
      </c>
      <c r="BD44" s="278">
        <v>1565</v>
      </c>
      <c r="BE44" s="278">
        <v>1486</v>
      </c>
      <c r="BF44" s="278">
        <v>1660</v>
      </c>
      <c r="BG44" s="278">
        <v>1465</v>
      </c>
      <c r="BH44" s="278">
        <v>1419</v>
      </c>
      <c r="BI44" s="278">
        <v>1244</v>
      </c>
      <c r="BJ44" s="278">
        <v>1182</v>
      </c>
      <c r="BK44" s="278">
        <v>1156</v>
      </c>
      <c r="BL44" s="278">
        <v>1036</v>
      </c>
      <c r="BM44" s="278">
        <v>1030</v>
      </c>
      <c r="BN44" s="278">
        <v>854</v>
      </c>
      <c r="BO44" s="278">
        <v>777</v>
      </c>
      <c r="BP44" s="278">
        <v>757</v>
      </c>
      <c r="BQ44" s="278">
        <v>624</v>
      </c>
      <c r="BR44" s="278">
        <v>637</v>
      </c>
      <c r="BS44" s="278">
        <v>559</v>
      </c>
      <c r="BT44" s="278">
        <v>597</v>
      </c>
      <c r="BU44" s="278">
        <v>570</v>
      </c>
      <c r="BV44" s="278">
        <v>465</v>
      </c>
      <c r="BW44" s="278">
        <v>542</v>
      </c>
      <c r="BX44" s="278">
        <v>546</v>
      </c>
      <c r="BY44" s="278">
        <v>475</v>
      </c>
      <c r="BZ44" s="278">
        <v>455</v>
      </c>
      <c r="CA44" s="278">
        <v>399</v>
      </c>
      <c r="CB44" s="278">
        <v>354</v>
      </c>
      <c r="CC44" s="278">
        <v>312</v>
      </c>
      <c r="CD44" s="278">
        <v>325</v>
      </c>
      <c r="CE44" s="278">
        <v>255</v>
      </c>
      <c r="CF44" s="278">
        <v>229</v>
      </c>
      <c r="CG44" s="278">
        <v>213</v>
      </c>
      <c r="CH44" s="278">
        <v>203</v>
      </c>
      <c r="CI44" s="278">
        <v>135</v>
      </c>
      <c r="CJ44" s="278">
        <v>123</v>
      </c>
      <c r="CK44" s="278">
        <v>85</v>
      </c>
      <c r="CL44" s="278">
        <v>83</v>
      </c>
      <c r="CM44" s="278">
        <v>80</v>
      </c>
      <c r="CN44" s="278">
        <v>62</v>
      </c>
      <c r="CO44" s="278">
        <v>54</v>
      </c>
      <c r="CP44" s="278">
        <v>31</v>
      </c>
      <c r="CQ44" s="278">
        <v>19</v>
      </c>
      <c r="CR44" s="278">
        <v>21</v>
      </c>
      <c r="CS44" s="278">
        <v>27</v>
      </c>
      <c r="CT44" s="278">
        <v>16</v>
      </c>
      <c r="CU44" s="278">
        <v>20</v>
      </c>
      <c r="CV44" s="278">
        <v>11</v>
      </c>
      <c r="CW44" s="278">
        <v>7</v>
      </c>
      <c r="CX44" s="278">
        <v>5</v>
      </c>
      <c r="CY44" s="278">
        <v>5</v>
      </c>
      <c r="CZ44" s="278">
        <v>69</v>
      </c>
      <c r="DA44" s="286">
        <v>6</v>
      </c>
      <c r="DB44" s="285">
        <v>401</v>
      </c>
      <c r="DC44" s="285">
        <v>518</v>
      </c>
      <c r="DD44" s="285">
        <v>252</v>
      </c>
      <c r="DE44" s="285">
        <v>101978</v>
      </c>
    </row>
    <row r="45" spans="1:109" s="210" customFormat="1" ht="22.5" customHeight="1">
      <c r="A45" s="208" t="s">
        <v>135</v>
      </c>
      <c r="B45" s="209" t="s">
        <v>7</v>
      </c>
      <c r="C45" s="278">
        <v>501</v>
      </c>
      <c r="D45" s="278">
        <v>530</v>
      </c>
      <c r="E45" s="278">
        <v>591</v>
      </c>
      <c r="F45" s="278">
        <v>571</v>
      </c>
      <c r="G45" s="278">
        <v>588</v>
      </c>
      <c r="H45" s="278">
        <v>558</v>
      </c>
      <c r="I45" s="278">
        <v>600</v>
      </c>
      <c r="J45" s="278">
        <v>674</v>
      </c>
      <c r="K45" s="278">
        <v>673</v>
      </c>
      <c r="L45" s="278">
        <v>681</v>
      </c>
      <c r="M45" s="278">
        <v>667</v>
      </c>
      <c r="N45" s="278">
        <v>751</v>
      </c>
      <c r="O45" s="278">
        <v>728</v>
      </c>
      <c r="P45" s="278">
        <v>753</v>
      </c>
      <c r="Q45" s="278">
        <v>911</v>
      </c>
      <c r="R45" s="278">
        <v>876</v>
      </c>
      <c r="S45" s="278">
        <v>930</v>
      </c>
      <c r="T45" s="278">
        <v>876</v>
      </c>
      <c r="U45" s="278">
        <v>873</v>
      </c>
      <c r="V45" s="278">
        <v>895</v>
      </c>
      <c r="W45" s="278">
        <v>852</v>
      </c>
      <c r="X45" s="278">
        <v>838</v>
      </c>
      <c r="Y45" s="278">
        <v>804</v>
      </c>
      <c r="Z45" s="278">
        <v>767</v>
      </c>
      <c r="AA45" s="278">
        <v>874</v>
      </c>
      <c r="AB45" s="278">
        <v>860</v>
      </c>
      <c r="AC45" s="278">
        <v>891</v>
      </c>
      <c r="AD45" s="278">
        <v>935</v>
      </c>
      <c r="AE45" s="278">
        <v>990</v>
      </c>
      <c r="AF45" s="278">
        <v>958</v>
      </c>
      <c r="AG45" s="278">
        <v>1016</v>
      </c>
      <c r="AH45" s="278">
        <v>1064</v>
      </c>
      <c r="AI45" s="278">
        <v>996</v>
      </c>
      <c r="AJ45" s="278">
        <v>1012</v>
      </c>
      <c r="AK45" s="278">
        <v>1012</v>
      </c>
      <c r="AL45" s="278">
        <v>978</v>
      </c>
      <c r="AM45" s="278">
        <v>989</v>
      </c>
      <c r="AN45" s="278">
        <v>924</v>
      </c>
      <c r="AO45" s="278">
        <v>846</v>
      </c>
      <c r="AP45" s="278">
        <v>934</v>
      </c>
      <c r="AQ45" s="278">
        <v>992</v>
      </c>
      <c r="AR45" s="278">
        <v>921</v>
      </c>
      <c r="AS45" s="278">
        <v>913</v>
      </c>
      <c r="AT45" s="278">
        <v>946</v>
      </c>
      <c r="AU45" s="278">
        <v>913</v>
      </c>
      <c r="AV45" s="278">
        <v>941</v>
      </c>
      <c r="AW45" s="278">
        <v>974</v>
      </c>
      <c r="AX45" s="278">
        <v>1048</v>
      </c>
      <c r="AY45" s="278">
        <v>971</v>
      </c>
      <c r="AZ45" s="278">
        <v>999</v>
      </c>
      <c r="BA45" s="278">
        <v>954</v>
      </c>
      <c r="BB45" s="278">
        <v>1069</v>
      </c>
      <c r="BC45" s="278">
        <v>1033</v>
      </c>
      <c r="BD45" s="278">
        <v>989</v>
      </c>
      <c r="BE45" s="278">
        <v>932</v>
      </c>
      <c r="BF45" s="278">
        <v>949</v>
      </c>
      <c r="BG45" s="278">
        <v>854</v>
      </c>
      <c r="BH45" s="278">
        <v>814</v>
      </c>
      <c r="BI45" s="278">
        <v>837</v>
      </c>
      <c r="BJ45" s="278">
        <v>748</v>
      </c>
      <c r="BK45" s="278">
        <v>732</v>
      </c>
      <c r="BL45" s="278">
        <v>671</v>
      </c>
      <c r="BM45" s="278">
        <v>640</v>
      </c>
      <c r="BN45" s="278">
        <v>546</v>
      </c>
      <c r="BO45" s="278">
        <v>576</v>
      </c>
      <c r="BP45" s="278">
        <v>489</v>
      </c>
      <c r="BQ45" s="278">
        <v>421</v>
      </c>
      <c r="BR45" s="278">
        <v>469</v>
      </c>
      <c r="BS45" s="278">
        <v>405</v>
      </c>
      <c r="BT45" s="278">
        <v>434</v>
      </c>
      <c r="BU45" s="278">
        <v>349</v>
      </c>
      <c r="BV45" s="278">
        <v>333</v>
      </c>
      <c r="BW45" s="278">
        <v>372</v>
      </c>
      <c r="BX45" s="278">
        <v>349</v>
      </c>
      <c r="BY45" s="278">
        <v>336</v>
      </c>
      <c r="BZ45" s="278">
        <v>309</v>
      </c>
      <c r="CA45" s="278">
        <v>235</v>
      </c>
      <c r="CB45" s="278">
        <v>248</v>
      </c>
      <c r="CC45" s="278">
        <v>215</v>
      </c>
      <c r="CD45" s="278">
        <v>216</v>
      </c>
      <c r="CE45" s="278">
        <v>180</v>
      </c>
      <c r="CF45" s="278">
        <v>133</v>
      </c>
      <c r="CG45" s="278">
        <v>117</v>
      </c>
      <c r="CH45" s="278">
        <v>107</v>
      </c>
      <c r="CI45" s="278">
        <v>102</v>
      </c>
      <c r="CJ45" s="278">
        <v>103</v>
      </c>
      <c r="CK45" s="278">
        <v>80</v>
      </c>
      <c r="CL45" s="278">
        <v>57</v>
      </c>
      <c r="CM45" s="278">
        <v>45</v>
      </c>
      <c r="CN45" s="278">
        <v>43</v>
      </c>
      <c r="CO45" s="278">
        <v>28</v>
      </c>
      <c r="CP45" s="278">
        <v>25</v>
      </c>
      <c r="CQ45" s="278">
        <v>27</v>
      </c>
      <c r="CR45" s="278">
        <v>25</v>
      </c>
      <c r="CS45" s="278">
        <v>22</v>
      </c>
      <c r="CT45" s="278">
        <v>31</v>
      </c>
      <c r="CU45" s="278">
        <v>14</v>
      </c>
      <c r="CV45" s="278">
        <v>14</v>
      </c>
      <c r="CW45" s="278">
        <v>14</v>
      </c>
      <c r="CX45" s="278">
        <v>12</v>
      </c>
      <c r="CY45" s="278">
        <v>14</v>
      </c>
      <c r="CZ45" s="278">
        <v>24</v>
      </c>
      <c r="DA45" s="286">
        <v>0</v>
      </c>
      <c r="DB45" s="285">
        <v>2312</v>
      </c>
      <c r="DC45" s="285">
        <v>473</v>
      </c>
      <c r="DD45" s="285">
        <v>210</v>
      </c>
      <c r="DE45" s="285">
        <v>64121</v>
      </c>
    </row>
    <row r="46" spans="1:109" s="210" customFormat="1" ht="22.5" customHeight="1">
      <c r="A46" s="208"/>
      <c r="B46" s="209" t="s">
        <v>8</v>
      </c>
      <c r="C46" s="278">
        <v>479</v>
      </c>
      <c r="D46" s="278">
        <v>467</v>
      </c>
      <c r="E46" s="278">
        <v>532</v>
      </c>
      <c r="F46" s="278">
        <v>499</v>
      </c>
      <c r="G46" s="278">
        <v>580</v>
      </c>
      <c r="H46" s="278">
        <v>552</v>
      </c>
      <c r="I46" s="278">
        <v>600</v>
      </c>
      <c r="J46" s="278">
        <v>610</v>
      </c>
      <c r="K46" s="278">
        <v>631</v>
      </c>
      <c r="L46" s="278">
        <v>693</v>
      </c>
      <c r="M46" s="278">
        <v>617</v>
      </c>
      <c r="N46" s="278">
        <v>732</v>
      </c>
      <c r="O46" s="278">
        <v>672</v>
      </c>
      <c r="P46" s="278">
        <v>721</v>
      </c>
      <c r="Q46" s="278">
        <v>838</v>
      </c>
      <c r="R46" s="278">
        <v>876</v>
      </c>
      <c r="S46" s="278">
        <v>954</v>
      </c>
      <c r="T46" s="278">
        <v>894</v>
      </c>
      <c r="U46" s="278">
        <v>871</v>
      </c>
      <c r="V46" s="278">
        <v>830</v>
      </c>
      <c r="W46" s="278">
        <v>855</v>
      </c>
      <c r="X46" s="278">
        <v>900</v>
      </c>
      <c r="Y46" s="278">
        <v>851</v>
      </c>
      <c r="Z46" s="278">
        <v>875</v>
      </c>
      <c r="AA46" s="278">
        <v>860</v>
      </c>
      <c r="AB46" s="278">
        <v>863</v>
      </c>
      <c r="AC46" s="278">
        <v>953</v>
      </c>
      <c r="AD46" s="278">
        <v>948</v>
      </c>
      <c r="AE46" s="278">
        <v>950</v>
      </c>
      <c r="AF46" s="278">
        <v>1011</v>
      </c>
      <c r="AG46" s="278">
        <v>1014</v>
      </c>
      <c r="AH46" s="278">
        <v>1016</v>
      </c>
      <c r="AI46" s="278">
        <v>1075</v>
      </c>
      <c r="AJ46" s="278">
        <v>1003</v>
      </c>
      <c r="AK46" s="278">
        <v>1083</v>
      </c>
      <c r="AL46" s="278">
        <v>1052</v>
      </c>
      <c r="AM46" s="278">
        <v>1029</v>
      </c>
      <c r="AN46" s="278">
        <v>953</v>
      </c>
      <c r="AO46" s="278">
        <v>954</v>
      </c>
      <c r="AP46" s="278">
        <v>1062</v>
      </c>
      <c r="AQ46" s="278">
        <v>1053</v>
      </c>
      <c r="AR46" s="278">
        <v>1085</v>
      </c>
      <c r="AS46" s="278">
        <v>1069</v>
      </c>
      <c r="AT46" s="278">
        <v>1083</v>
      </c>
      <c r="AU46" s="278">
        <v>1085</v>
      </c>
      <c r="AV46" s="278">
        <v>1098</v>
      </c>
      <c r="AW46" s="278">
        <v>1172</v>
      </c>
      <c r="AX46" s="278">
        <v>1173</v>
      </c>
      <c r="AY46" s="278">
        <v>1182</v>
      </c>
      <c r="AZ46" s="278">
        <v>1169</v>
      </c>
      <c r="BA46" s="278">
        <v>1219</v>
      </c>
      <c r="BB46" s="278">
        <v>1201</v>
      </c>
      <c r="BC46" s="278">
        <v>1200</v>
      </c>
      <c r="BD46" s="278">
        <v>1114</v>
      </c>
      <c r="BE46" s="278">
        <v>1109</v>
      </c>
      <c r="BF46" s="278">
        <v>1106</v>
      </c>
      <c r="BG46" s="278">
        <v>1177</v>
      </c>
      <c r="BH46" s="278">
        <v>1049</v>
      </c>
      <c r="BI46" s="278">
        <v>1090</v>
      </c>
      <c r="BJ46" s="278">
        <v>993</v>
      </c>
      <c r="BK46" s="278">
        <v>958</v>
      </c>
      <c r="BL46" s="278">
        <v>857</v>
      </c>
      <c r="BM46" s="278">
        <v>862</v>
      </c>
      <c r="BN46" s="278">
        <v>727</v>
      </c>
      <c r="BO46" s="278">
        <v>683</v>
      </c>
      <c r="BP46" s="278">
        <v>639</v>
      </c>
      <c r="BQ46" s="278">
        <v>563</v>
      </c>
      <c r="BR46" s="278">
        <v>543</v>
      </c>
      <c r="BS46" s="278">
        <v>527</v>
      </c>
      <c r="BT46" s="278">
        <v>552</v>
      </c>
      <c r="BU46" s="278">
        <v>494</v>
      </c>
      <c r="BV46" s="278">
        <v>474</v>
      </c>
      <c r="BW46" s="278">
        <v>546</v>
      </c>
      <c r="BX46" s="278">
        <v>464</v>
      </c>
      <c r="BY46" s="278">
        <v>487</v>
      </c>
      <c r="BZ46" s="278">
        <v>443</v>
      </c>
      <c r="CA46" s="278">
        <v>365</v>
      </c>
      <c r="CB46" s="278">
        <v>387</v>
      </c>
      <c r="CC46" s="278">
        <v>290</v>
      </c>
      <c r="CD46" s="278">
        <v>333</v>
      </c>
      <c r="CE46" s="278">
        <v>256</v>
      </c>
      <c r="CF46" s="278">
        <v>232</v>
      </c>
      <c r="CG46" s="278">
        <v>210</v>
      </c>
      <c r="CH46" s="278">
        <v>194</v>
      </c>
      <c r="CI46" s="278">
        <v>175</v>
      </c>
      <c r="CJ46" s="278">
        <v>141</v>
      </c>
      <c r="CK46" s="278">
        <v>124</v>
      </c>
      <c r="CL46" s="278">
        <v>111</v>
      </c>
      <c r="CM46" s="278">
        <v>76</v>
      </c>
      <c r="CN46" s="278">
        <v>77</v>
      </c>
      <c r="CO46" s="278">
        <v>44</v>
      </c>
      <c r="CP46" s="278">
        <v>46</v>
      </c>
      <c r="CQ46" s="278">
        <v>34</v>
      </c>
      <c r="CR46" s="278">
        <v>43</v>
      </c>
      <c r="CS46" s="278">
        <v>33</v>
      </c>
      <c r="CT46" s="278">
        <v>17</v>
      </c>
      <c r="CU46" s="278">
        <v>19</v>
      </c>
      <c r="CV46" s="278">
        <v>22</v>
      </c>
      <c r="CW46" s="278">
        <v>17</v>
      </c>
      <c r="CX46" s="278">
        <v>12</v>
      </c>
      <c r="CY46" s="278">
        <v>13</v>
      </c>
      <c r="CZ46" s="278">
        <v>28</v>
      </c>
      <c r="DA46" s="286">
        <v>0</v>
      </c>
      <c r="DB46" s="285">
        <v>1880</v>
      </c>
      <c r="DC46" s="285">
        <v>339</v>
      </c>
      <c r="DD46" s="285">
        <v>161</v>
      </c>
      <c r="DE46" s="285">
        <v>70880</v>
      </c>
    </row>
    <row r="47" spans="1:109" s="210" customFormat="1" ht="22.5" customHeight="1">
      <c r="A47" s="208" t="s">
        <v>149</v>
      </c>
      <c r="B47" s="209" t="s">
        <v>7</v>
      </c>
      <c r="C47" s="278">
        <v>375</v>
      </c>
      <c r="D47" s="278">
        <v>436</v>
      </c>
      <c r="E47" s="278">
        <v>464</v>
      </c>
      <c r="F47" s="278">
        <v>414</v>
      </c>
      <c r="G47" s="278">
        <v>525</v>
      </c>
      <c r="H47" s="278">
        <v>557</v>
      </c>
      <c r="I47" s="278">
        <v>620</v>
      </c>
      <c r="J47" s="278">
        <v>638</v>
      </c>
      <c r="K47" s="278">
        <v>566</v>
      </c>
      <c r="L47" s="278">
        <v>658</v>
      </c>
      <c r="M47" s="278">
        <v>602</v>
      </c>
      <c r="N47" s="278">
        <v>616</v>
      </c>
      <c r="O47" s="278">
        <v>654</v>
      </c>
      <c r="P47" s="278">
        <v>654</v>
      </c>
      <c r="Q47" s="278">
        <v>745</v>
      </c>
      <c r="R47" s="278">
        <v>798</v>
      </c>
      <c r="S47" s="278">
        <v>711</v>
      </c>
      <c r="T47" s="278">
        <v>688</v>
      </c>
      <c r="U47" s="278">
        <v>708</v>
      </c>
      <c r="V47" s="278">
        <v>695</v>
      </c>
      <c r="W47" s="278">
        <v>686</v>
      </c>
      <c r="X47" s="278">
        <v>635</v>
      </c>
      <c r="Y47" s="278">
        <v>615</v>
      </c>
      <c r="Z47" s="278">
        <v>608</v>
      </c>
      <c r="AA47" s="278">
        <v>546</v>
      </c>
      <c r="AB47" s="278">
        <v>561</v>
      </c>
      <c r="AC47" s="278">
        <v>593</v>
      </c>
      <c r="AD47" s="278">
        <v>616</v>
      </c>
      <c r="AE47" s="278">
        <v>668</v>
      </c>
      <c r="AF47" s="278">
        <v>632</v>
      </c>
      <c r="AG47" s="278">
        <v>753</v>
      </c>
      <c r="AH47" s="278">
        <v>678</v>
      </c>
      <c r="AI47" s="278">
        <v>709</v>
      </c>
      <c r="AJ47" s="278">
        <v>720</v>
      </c>
      <c r="AK47" s="278">
        <v>765</v>
      </c>
      <c r="AL47" s="278">
        <v>720</v>
      </c>
      <c r="AM47" s="278">
        <v>696</v>
      </c>
      <c r="AN47" s="278">
        <v>686</v>
      </c>
      <c r="AO47" s="278">
        <v>704</v>
      </c>
      <c r="AP47" s="278">
        <v>682</v>
      </c>
      <c r="AQ47" s="278">
        <v>729</v>
      </c>
      <c r="AR47" s="278">
        <v>719</v>
      </c>
      <c r="AS47" s="278">
        <v>704</v>
      </c>
      <c r="AT47" s="278">
        <v>716</v>
      </c>
      <c r="AU47" s="278">
        <v>776</v>
      </c>
      <c r="AV47" s="278">
        <v>754</v>
      </c>
      <c r="AW47" s="278">
        <v>684</v>
      </c>
      <c r="AX47" s="278">
        <v>807</v>
      </c>
      <c r="AY47" s="278">
        <v>809</v>
      </c>
      <c r="AZ47" s="278">
        <v>748</v>
      </c>
      <c r="BA47" s="278">
        <v>716</v>
      </c>
      <c r="BB47" s="278">
        <v>750</v>
      </c>
      <c r="BC47" s="278">
        <v>742</v>
      </c>
      <c r="BD47" s="278">
        <v>680</v>
      </c>
      <c r="BE47" s="278">
        <v>630</v>
      </c>
      <c r="BF47" s="278">
        <v>675</v>
      </c>
      <c r="BG47" s="278">
        <v>630</v>
      </c>
      <c r="BH47" s="278">
        <v>554</v>
      </c>
      <c r="BI47" s="278">
        <v>507</v>
      </c>
      <c r="BJ47" s="278">
        <v>466</v>
      </c>
      <c r="BK47" s="278">
        <v>451</v>
      </c>
      <c r="BL47" s="278">
        <v>460</v>
      </c>
      <c r="BM47" s="278">
        <v>408</v>
      </c>
      <c r="BN47" s="278">
        <v>359</v>
      </c>
      <c r="BO47" s="278">
        <v>294</v>
      </c>
      <c r="BP47" s="278">
        <v>313</v>
      </c>
      <c r="BQ47" s="278">
        <v>239</v>
      </c>
      <c r="BR47" s="278">
        <v>250</v>
      </c>
      <c r="BS47" s="278">
        <v>223</v>
      </c>
      <c r="BT47" s="278">
        <v>217</v>
      </c>
      <c r="BU47" s="278">
        <v>213</v>
      </c>
      <c r="BV47" s="278">
        <v>166</v>
      </c>
      <c r="BW47" s="278">
        <v>213</v>
      </c>
      <c r="BX47" s="278">
        <v>180</v>
      </c>
      <c r="BY47" s="278">
        <v>155</v>
      </c>
      <c r="BZ47" s="278">
        <v>140</v>
      </c>
      <c r="CA47" s="278">
        <v>146</v>
      </c>
      <c r="CB47" s="278">
        <v>138</v>
      </c>
      <c r="CC47" s="278">
        <v>100</v>
      </c>
      <c r="CD47" s="278">
        <v>93</v>
      </c>
      <c r="CE47" s="278">
        <v>80</v>
      </c>
      <c r="CF47" s="278">
        <v>68</v>
      </c>
      <c r="CG47" s="278">
        <v>65</v>
      </c>
      <c r="CH47" s="278">
        <v>71</v>
      </c>
      <c r="CI47" s="278">
        <v>49</v>
      </c>
      <c r="CJ47" s="278">
        <v>48</v>
      </c>
      <c r="CK47" s="278">
        <v>35</v>
      </c>
      <c r="CL47" s="278">
        <v>27</v>
      </c>
      <c r="CM47" s="278">
        <v>22</v>
      </c>
      <c r="CN47" s="278">
        <v>21</v>
      </c>
      <c r="CO47" s="278">
        <v>16</v>
      </c>
      <c r="CP47" s="278">
        <v>20</v>
      </c>
      <c r="CQ47" s="278">
        <v>4</v>
      </c>
      <c r="CR47" s="278">
        <v>12</v>
      </c>
      <c r="CS47" s="278">
        <v>8</v>
      </c>
      <c r="CT47" s="278">
        <v>6</v>
      </c>
      <c r="CU47" s="278">
        <v>1</v>
      </c>
      <c r="CV47" s="278">
        <v>4</v>
      </c>
      <c r="CW47" s="278">
        <v>4</v>
      </c>
      <c r="CX47" s="278">
        <v>3</v>
      </c>
      <c r="CY47" s="278">
        <v>4</v>
      </c>
      <c r="CZ47" s="278">
        <v>34</v>
      </c>
      <c r="DA47" s="286">
        <v>3</v>
      </c>
      <c r="DB47" s="285">
        <v>607</v>
      </c>
      <c r="DC47" s="285">
        <v>433</v>
      </c>
      <c r="DD47" s="285">
        <v>218</v>
      </c>
      <c r="DE47" s="285">
        <v>45814</v>
      </c>
    </row>
    <row r="48" spans="1:109" s="210" customFormat="1" ht="22.5" customHeight="1">
      <c r="A48" s="208"/>
      <c r="B48" s="209" t="s">
        <v>8</v>
      </c>
      <c r="C48" s="278">
        <v>323</v>
      </c>
      <c r="D48" s="278">
        <v>391</v>
      </c>
      <c r="E48" s="278">
        <v>417</v>
      </c>
      <c r="F48" s="278">
        <v>448</v>
      </c>
      <c r="G48" s="278">
        <v>474</v>
      </c>
      <c r="H48" s="278">
        <v>543</v>
      </c>
      <c r="I48" s="278">
        <v>581</v>
      </c>
      <c r="J48" s="278">
        <v>604</v>
      </c>
      <c r="K48" s="278">
        <v>541</v>
      </c>
      <c r="L48" s="278">
        <v>543</v>
      </c>
      <c r="M48" s="278">
        <v>637</v>
      </c>
      <c r="N48" s="278">
        <v>644</v>
      </c>
      <c r="O48" s="278">
        <v>562</v>
      </c>
      <c r="P48" s="278">
        <v>650</v>
      </c>
      <c r="Q48" s="278">
        <v>723</v>
      </c>
      <c r="R48" s="278">
        <v>715</v>
      </c>
      <c r="S48" s="278">
        <v>743</v>
      </c>
      <c r="T48" s="278">
        <v>700</v>
      </c>
      <c r="U48" s="278">
        <v>680</v>
      </c>
      <c r="V48" s="278">
        <v>682</v>
      </c>
      <c r="W48" s="278">
        <v>694</v>
      </c>
      <c r="X48" s="278">
        <v>596</v>
      </c>
      <c r="Y48" s="278">
        <v>656</v>
      </c>
      <c r="Z48" s="278">
        <v>619</v>
      </c>
      <c r="AA48" s="278">
        <v>604</v>
      </c>
      <c r="AB48" s="278">
        <v>625</v>
      </c>
      <c r="AC48" s="278">
        <v>656</v>
      </c>
      <c r="AD48" s="278">
        <v>683</v>
      </c>
      <c r="AE48" s="278">
        <v>736</v>
      </c>
      <c r="AF48" s="278">
        <v>715</v>
      </c>
      <c r="AG48" s="278">
        <v>772</v>
      </c>
      <c r="AH48" s="278">
        <v>807</v>
      </c>
      <c r="AI48" s="278">
        <v>859</v>
      </c>
      <c r="AJ48" s="278">
        <v>806</v>
      </c>
      <c r="AK48" s="278">
        <v>844</v>
      </c>
      <c r="AL48" s="278">
        <v>852</v>
      </c>
      <c r="AM48" s="278">
        <v>827</v>
      </c>
      <c r="AN48" s="278">
        <v>810</v>
      </c>
      <c r="AO48" s="278">
        <v>793</v>
      </c>
      <c r="AP48" s="278">
        <v>842</v>
      </c>
      <c r="AQ48" s="278">
        <v>906</v>
      </c>
      <c r="AR48" s="278">
        <v>861</v>
      </c>
      <c r="AS48" s="278">
        <v>941</v>
      </c>
      <c r="AT48" s="278">
        <v>922</v>
      </c>
      <c r="AU48" s="278">
        <v>848</v>
      </c>
      <c r="AV48" s="278">
        <v>910</v>
      </c>
      <c r="AW48" s="278">
        <v>895</v>
      </c>
      <c r="AX48" s="278">
        <v>893</v>
      </c>
      <c r="AY48" s="278">
        <v>967</v>
      </c>
      <c r="AZ48" s="278">
        <v>950</v>
      </c>
      <c r="BA48" s="278">
        <v>925</v>
      </c>
      <c r="BB48" s="278">
        <v>870</v>
      </c>
      <c r="BC48" s="278">
        <v>819</v>
      </c>
      <c r="BD48" s="278">
        <v>826</v>
      </c>
      <c r="BE48" s="278">
        <v>765</v>
      </c>
      <c r="BF48" s="278">
        <v>751</v>
      </c>
      <c r="BG48" s="278">
        <v>712</v>
      </c>
      <c r="BH48" s="278">
        <v>691</v>
      </c>
      <c r="BI48" s="278">
        <v>626</v>
      </c>
      <c r="BJ48" s="278">
        <v>618</v>
      </c>
      <c r="BK48" s="278">
        <v>581</v>
      </c>
      <c r="BL48" s="278">
        <v>532</v>
      </c>
      <c r="BM48" s="278">
        <v>486</v>
      </c>
      <c r="BN48" s="278">
        <v>412</v>
      </c>
      <c r="BO48" s="278">
        <v>408</v>
      </c>
      <c r="BP48" s="278">
        <v>363</v>
      </c>
      <c r="BQ48" s="278">
        <v>310</v>
      </c>
      <c r="BR48" s="278">
        <v>333</v>
      </c>
      <c r="BS48" s="278">
        <v>310</v>
      </c>
      <c r="BT48" s="278">
        <v>320</v>
      </c>
      <c r="BU48" s="278">
        <v>266</v>
      </c>
      <c r="BV48" s="278">
        <v>233</v>
      </c>
      <c r="BW48" s="278">
        <v>284</v>
      </c>
      <c r="BX48" s="278">
        <v>269</v>
      </c>
      <c r="BY48" s="278">
        <v>243</v>
      </c>
      <c r="BZ48" s="278">
        <v>226</v>
      </c>
      <c r="CA48" s="278">
        <v>194</v>
      </c>
      <c r="CB48" s="278">
        <v>188</v>
      </c>
      <c r="CC48" s="278">
        <v>159</v>
      </c>
      <c r="CD48" s="278">
        <v>169</v>
      </c>
      <c r="CE48" s="278">
        <v>144</v>
      </c>
      <c r="CF48" s="278">
        <v>106</v>
      </c>
      <c r="CG48" s="278">
        <v>111</v>
      </c>
      <c r="CH48" s="278">
        <v>103</v>
      </c>
      <c r="CI48" s="278">
        <v>84</v>
      </c>
      <c r="CJ48" s="278">
        <v>62</v>
      </c>
      <c r="CK48" s="278">
        <v>61</v>
      </c>
      <c r="CL48" s="278">
        <v>53</v>
      </c>
      <c r="CM48" s="278">
        <v>37</v>
      </c>
      <c r="CN48" s="278">
        <v>34</v>
      </c>
      <c r="CO48" s="278">
        <v>30</v>
      </c>
      <c r="CP48" s="278">
        <v>21</v>
      </c>
      <c r="CQ48" s="278">
        <v>14</v>
      </c>
      <c r="CR48" s="278">
        <v>15</v>
      </c>
      <c r="CS48" s="278">
        <v>11</v>
      </c>
      <c r="CT48" s="278">
        <v>12</v>
      </c>
      <c r="CU48" s="278">
        <v>8</v>
      </c>
      <c r="CV48" s="278">
        <v>14</v>
      </c>
      <c r="CW48" s="278">
        <v>6</v>
      </c>
      <c r="CX48" s="278">
        <v>4</v>
      </c>
      <c r="CY48" s="278">
        <v>4</v>
      </c>
      <c r="CZ48" s="278">
        <v>34</v>
      </c>
      <c r="DA48" s="286">
        <v>7</v>
      </c>
      <c r="DB48" s="285">
        <v>418</v>
      </c>
      <c r="DC48" s="285">
        <v>276</v>
      </c>
      <c r="DD48" s="285">
        <v>177</v>
      </c>
      <c r="DE48" s="285">
        <v>51225</v>
      </c>
    </row>
    <row r="49" spans="1:109" s="210" customFormat="1" ht="22.5" customHeight="1">
      <c r="A49" s="208" t="s">
        <v>154</v>
      </c>
      <c r="B49" s="209" t="s">
        <v>7</v>
      </c>
      <c r="C49" s="278">
        <v>511</v>
      </c>
      <c r="D49" s="278">
        <v>571</v>
      </c>
      <c r="E49" s="278">
        <v>576</v>
      </c>
      <c r="F49" s="278">
        <v>596</v>
      </c>
      <c r="G49" s="278">
        <v>723</v>
      </c>
      <c r="H49" s="278">
        <v>725</v>
      </c>
      <c r="I49" s="278">
        <v>798</v>
      </c>
      <c r="J49" s="278">
        <v>831</v>
      </c>
      <c r="K49" s="278">
        <v>796</v>
      </c>
      <c r="L49" s="278">
        <v>861</v>
      </c>
      <c r="M49" s="278">
        <v>827</v>
      </c>
      <c r="N49" s="278">
        <v>915</v>
      </c>
      <c r="O49" s="278">
        <v>854</v>
      </c>
      <c r="P49" s="278">
        <v>889</v>
      </c>
      <c r="Q49" s="278">
        <v>1009</v>
      </c>
      <c r="R49" s="278">
        <v>1091</v>
      </c>
      <c r="S49" s="278">
        <v>958</v>
      </c>
      <c r="T49" s="278">
        <v>915</v>
      </c>
      <c r="U49" s="278">
        <v>886</v>
      </c>
      <c r="V49" s="278">
        <v>892</v>
      </c>
      <c r="W49" s="278">
        <v>770</v>
      </c>
      <c r="X49" s="278">
        <v>733</v>
      </c>
      <c r="Y49" s="278">
        <v>667</v>
      </c>
      <c r="Z49" s="278">
        <v>696</v>
      </c>
      <c r="AA49" s="278">
        <v>619</v>
      </c>
      <c r="AB49" s="278">
        <v>633</v>
      </c>
      <c r="AC49" s="278">
        <v>669</v>
      </c>
      <c r="AD49" s="278">
        <v>670</v>
      </c>
      <c r="AE49" s="278">
        <v>668</v>
      </c>
      <c r="AF49" s="278">
        <v>709</v>
      </c>
      <c r="AG49" s="278">
        <v>731</v>
      </c>
      <c r="AH49" s="278">
        <v>694</v>
      </c>
      <c r="AI49" s="278">
        <v>752</v>
      </c>
      <c r="AJ49" s="278">
        <v>776</v>
      </c>
      <c r="AK49" s="278">
        <v>759</v>
      </c>
      <c r="AL49" s="278">
        <v>748</v>
      </c>
      <c r="AM49" s="278">
        <v>759</v>
      </c>
      <c r="AN49" s="278">
        <v>759</v>
      </c>
      <c r="AO49" s="278">
        <v>823</v>
      </c>
      <c r="AP49" s="278">
        <v>845</v>
      </c>
      <c r="AQ49" s="278">
        <v>867</v>
      </c>
      <c r="AR49" s="278">
        <v>912</v>
      </c>
      <c r="AS49" s="278">
        <v>820</v>
      </c>
      <c r="AT49" s="278">
        <v>904</v>
      </c>
      <c r="AU49" s="278">
        <v>902</v>
      </c>
      <c r="AV49" s="278">
        <v>894</v>
      </c>
      <c r="AW49" s="278">
        <v>840</v>
      </c>
      <c r="AX49" s="278">
        <v>939</v>
      </c>
      <c r="AY49" s="278">
        <v>867</v>
      </c>
      <c r="AZ49" s="278">
        <v>840</v>
      </c>
      <c r="BA49" s="278">
        <v>752</v>
      </c>
      <c r="BB49" s="278">
        <v>762</v>
      </c>
      <c r="BC49" s="278">
        <v>658</v>
      </c>
      <c r="BD49" s="278">
        <v>629</v>
      </c>
      <c r="BE49" s="278">
        <v>603</v>
      </c>
      <c r="BF49" s="278">
        <v>608</v>
      </c>
      <c r="BG49" s="278">
        <v>545</v>
      </c>
      <c r="BH49" s="278">
        <v>504</v>
      </c>
      <c r="BI49" s="278">
        <v>489</v>
      </c>
      <c r="BJ49" s="278">
        <v>452</v>
      </c>
      <c r="BK49" s="278">
        <v>426</v>
      </c>
      <c r="BL49" s="278">
        <v>375</v>
      </c>
      <c r="BM49" s="278">
        <v>353</v>
      </c>
      <c r="BN49" s="278">
        <v>285</v>
      </c>
      <c r="BO49" s="278">
        <v>247</v>
      </c>
      <c r="BP49" s="278">
        <v>214</v>
      </c>
      <c r="BQ49" s="278">
        <v>190</v>
      </c>
      <c r="BR49" s="278">
        <v>182</v>
      </c>
      <c r="BS49" s="278">
        <v>190</v>
      </c>
      <c r="BT49" s="278">
        <v>193</v>
      </c>
      <c r="BU49" s="278">
        <v>160</v>
      </c>
      <c r="BV49" s="278">
        <v>155</v>
      </c>
      <c r="BW49" s="278">
        <v>177</v>
      </c>
      <c r="BX49" s="278">
        <v>124</v>
      </c>
      <c r="BY49" s="278">
        <v>117</v>
      </c>
      <c r="BZ49" s="278">
        <v>111</v>
      </c>
      <c r="CA49" s="278">
        <v>96</v>
      </c>
      <c r="CB49" s="278">
        <v>70</v>
      </c>
      <c r="CC49" s="278">
        <v>56</v>
      </c>
      <c r="CD49" s="278">
        <v>58</v>
      </c>
      <c r="CE49" s="278">
        <v>40</v>
      </c>
      <c r="CF49" s="278">
        <v>25</v>
      </c>
      <c r="CG49" s="278">
        <v>45</v>
      </c>
      <c r="CH49" s="278">
        <v>35</v>
      </c>
      <c r="CI49" s="278">
        <v>25</v>
      </c>
      <c r="CJ49" s="278">
        <v>15</v>
      </c>
      <c r="CK49" s="278">
        <v>16</v>
      </c>
      <c r="CL49" s="278">
        <v>12</v>
      </c>
      <c r="CM49" s="278">
        <v>8</v>
      </c>
      <c r="CN49" s="278">
        <v>4</v>
      </c>
      <c r="CO49" s="278">
        <v>8</v>
      </c>
      <c r="CP49" s="278">
        <v>6</v>
      </c>
      <c r="CQ49" s="278">
        <v>4</v>
      </c>
      <c r="CR49" s="278">
        <v>4</v>
      </c>
      <c r="CS49" s="278">
        <v>2</v>
      </c>
      <c r="CT49" s="278">
        <v>2</v>
      </c>
      <c r="CU49" s="285">
        <v>0</v>
      </c>
      <c r="CV49" s="285">
        <v>2</v>
      </c>
      <c r="CW49" s="285">
        <v>0</v>
      </c>
      <c r="CX49" s="285">
        <v>1</v>
      </c>
      <c r="CY49" s="278">
        <v>0</v>
      </c>
      <c r="CZ49" s="285">
        <v>2</v>
      </c>
      <c r="DA49" s="286">
        <v>0</v>
      </c>
      <c r="DB49" s="285">
        <v>355</v>
      </c>
      <c r="DC49" s="285">
        <v>373</v>
      </c>
      <c r="DD49" s="285">
        <v>122</v>
      </c>
      <c r="DE49" s="285">
        <v>50376</v>
      </c>
    </row>
    <row r="50" spans="1:109" s="210" customFormat="1" ht="22.5" customHeight="1">
      <c r="A50" s="208"/>
      <c r="B50" s="209" t="s">
        <v>8</v>
      </c>
      <c r="C50" s="278">
        <v>555</v>
      </c>
      <c r="D50" s="278">
        <v>514</v>
      </c>
      <c r="E50" s="278">
        <v>573</v>
      </c>
      <c r="F50" s="278">
        <v>561</v>
      </c>
      <c r="G50" s="278">
        <v>656</v>
      </c>
      <c r="H50" s="278">
        <v>649</v>
      </c>
      <c r="I50" s="278">
        <v>798</v>
      </c>
      <c r="J50" s="278">
        <v>783</v>
      </c>
      <c r="K50" s="278">
        <v>753</v>
      </c>
      <c r="L50" s="278">
        <v>756</v>
      </c>
      <c r="M50" s="278">
        <v>744</v>
      </c>
      <c r="N50" s="278">
        <v>875</v>
      </c>
      <c r="O50" s="278">
        <v>820</v>
      </c>
      <c r="P50" s="278">
        <v>879</v>
      </c>
      <c r="Q50" s="278">
        <v>930</v>
      </c>
      <c r="R50" s="278">
        <v>1008</v>
      </c>
      <c r="S50" s="278">
        <v>993</v>
      </c>
      <c r="T50" s="278">
        <v>872</v>
      </c>
      <c r="U50" s="278">
        <v>863</v>
      </c>
      <c r="V50" s="278">
        <v>790</v>
      </c>
      <c r="W50" s="278">
        <v>776</v>
      </c>
      <c r="X50" s="278">
        <v>721</v>
      </c>
      <c r="Y50" s="278">
        <v>690</v>
      </c>
      <c r="Z50" s="278">
        <v>674</v>
      </c>
      <c r="AA50" s="278">
        <v>698</v>
      </c>
      <c r="AB50" s="278">
        <v>669</v>
      </c>
      <c r="AC50" s="278">
        <v>685</v>
      </c>
      <c r="AD50" s="278">
        <v>709</v>
      </c>
      <c r="AE50" s="278">
        <v>700</v>
      </c>
      <c r="AF50" s="278">
        <v>766</v>
      </c>
      <c r="AG50" s="278">
        <v>808</v>
      </c>
      <c r="AH50" s="278">
        <v>790</v>
      </c>
      <c r="AI50" s="278">
        <v>815</v>
      </c>
      <c r="AJ50" s="278">
        <v>849</v>
      </c>
      <c r="AK50" s="278">
        <v>915</v>
      </c>
      <c r="AL50" s="278">
        <v>945</v>
      </c>
      <c r="AM50" s="278">
        <v>895</v>
      </c>
      <c r="AN50" s="278">
        <v>973</v>
      </c>
      <c r="AO50" s="278">
        <v>974</v>
      </c>
      <c r="AP50" s="278">
        <v>957</v>
      </c>
      <c r="AQ50" s="278">
        <v>992</v>
      </c>
      <c r="AR50" s="278">
        <v>978</v>
      </c>
      <c r="AS50" s="278">
        <v>1040</v>
      </c>
      <c r="AT50" s="278">
        <v>1067</v>
      </c>
      <c r="AU50" s="278">
        <v>1027</v>
      </c>
      <c r="AV50" s="278">
        <v>1009</v>
      </c>
      <c r="AW50" s="278">
        <v>975</v>
      </c>
      <c r="AX50" s="278">
        <v>1036</v>
      </c>
      <c r="AY50" s="278">
        <v>920</v>
      </c>
      <c r="AZ50" s="278">
        <v>873</v>
      </c>
      <c r="BA50" s="278">
        <v>792</v>
      </c>
      <c r="BB50" s="278">
        <v>879</v>
      </c>
      <c r="BC50" s="278">
        <v>767</v>
      </c>
      <c r="BD50" s="278">
        <v>725</v>
      </c>
      <c r="BE50" s="278">
        <v>706</v>
      </c>
      <c r="BF50" s="278">
        <v>737</v>
      </c>
      <c r="BG50" s="278">
        <v>591</v>
      </c>
      <c r="BH50" s="278">
        <v>584</v>
      </c>
      <c r="BI50" s="278">
        <v>552</v>
      </c>
      <c r="BJ50" s="278">
        <v>495</v>
      </c>
      <c r="BK50" s="278">
        <v>494</v>
      </c>
      <c r="BL50" s="278">
        <v>489</v>
      </c>
      <c r="BM50" s="278">
        <v>452</v>
      </c>
      <c r="BN50" s="278">
        <v>329</v>
      </c>
      <c r="BO50" s="278">
        <v>325</v>
      </c>
      <c r="BP50" s="278">
        <v>294</v>
      </c>
      <c r="BQ50" s="278">
        <v>265</v>
      </c>
      <c r="BR50" s="278">
        <v>258</v>
      </c>
      <c r="BS50" s="278">
        <v>218</v>
      </c>
      <c r="BT50" s="278">
        <v>245</v>
      </c>
      <c r="BU50" s="278">
        <v>220</v>
      </c>
      <c r="BV50" s="278">
        <v>184</v>
      </c>
      <c r="BW50" s="278">
        <v>218</v>
      </c>
      <c r="BX50" s="278">
        <v>179</v>
      </c>
      <c r="BY50" s="278">
        <v>187</v>
      </c>
      <c r="BZ50" s="278">
        <v>188</v>
      </c>
      <c r="CA50" s="278">
        <v>159</v>
      </c>
      <c r="CB50" s="278">
        <v>128</v>
      </c>
      <c r="CC50" s="278">
        <v>108</v>
      </c>
      <c r="CD50" s="278">
        <v>113</v>
      </c>
      <c r="CE50" s="278">
        <v>71</v>
      </c>
      <c r="CF50" s="278">
        <v>90</v>
      </c>
      <c r="CG50" s="278">
        <v>70</v>
      </c>
      <c r="CH50" s="278">
        <v>67</v>
      </c>
      <c r="CI50" s="278">
        <v>64</v>
      </c>
      <c r="CJ50" s="278">
        <v>28</v>
      </c>
      <c r="CK50" s="278">
        <v>25</v>
      </c>
      <c r="CL50" s="278">
        <v>20</v>
      </c>
      <c r="CM50" s="278">
        <v>28</v>
      </c>
      <c r="CN50" s="278">
        <v>14</v>
      </c>
      <c r="CO50" s="278">
        <v>11</v>
      </c>
      <c r="CP50" s="278">
        <v>12</v>
      </c>
      <c r="CQ50" s="278">
        <v>7</v>
      </c>
      <c r="CR50" s="278">
        <v>7</v>
      </c>
      <c r="CS50" s="278">
        <v>7</v>
      </c>
      <c r="CT50" s="278">
        <v>4</v>
      </c>
      <c r="CU50" s="278">
        <v>7</v>
      </c>
      <c r="CV50" s="278">
        <v>2</v>
      </c>
      <c r="CW50" s="278">
        <v>0</v>
      </c>
      <c r="CX50" s="278">
        <v>1</v>
      </c>
      <c r="CY50" s="278">
        <v>1</v>
      </c>
      <c r="CZ50" s="278">
        <v>4</v>
      </c>
      <c r="DA50" s="286">
        <v>0</v>
      </c>
      <c r="DB50" s="285">
        <v>278</v>
      </c>
      <c r="DC50" s="285">
        <v>307</v>
      </c>
      <c r="DD50" s="285">
        <v>88</v>
      </c>
      <c r="DE50" s="285">
        <v>54392</v>
      </c>
    </row>
    <row r="51" spans="1:109" s="210" customFormat="1" ht="22.5" customHeight="1">
      <c r="A51" s="208" t="s">
        <v>139</v>
      </c>
      <c r="B51" s="209" t="s">
        <v>7</v>
      </c>
      <c r="C51" s="278">
        <v>368</v>
      </c>
      <c r="D51" s="278">
        <v>416</v>
      </c>
      <c r="E51" s="278">
        <v>403</v>
      </c>
      <c r="F51" s="278">
        <v>396</v>
      </c>
      <c r="G51" s="278">
        <v>440</v>
      </c>
      <c r="H51" s="278">
        <v>434</v>
      </c>
      <c r="I51" s="278">
        <v>432</v>
      </c>
      <c r="J51" s="278">
        <v>422</v>
      </c>
      <c r="K51" s="278">
        <v>440</v>
      </c>
      <c r="L51" s="278">
        <v>442</v>
      </c>
      <c r="M51" s="278">
        <v>431</v>
      </c>
      <c r="N51" s="278">
        <v>476</v>
      </c>
      <c r="O51" s="278">
        <v>516</v>
      </c>
      <c r="P51" s="278">
        <v>561</v>
      </c>
      <c r="Q51" s="278">
        <v>647</v>
      </c>
      <c r="R51" s="278">
        <v>627</v>
      </c>
      <c r="S51" s="278">
        <v>678</v>
      </c>
      <c r="T51" s="278">
        <v>636</v>
      </c>
      <c r="U51" s="278">
        <v>628</v>
      </c>
      <c r="V51" s="278">
        <v>633</v>
      </c>
      <c r="W51" s="278">
        <v>679</v>
      </c>
      <c r="X51" s="278">
        <v>631</v>
      </c>
      <c r="Y51" s="278">
        <v>605</v>
      </c>
      <c r="Z51" s="278">
        <v>646</v>
      </c>
      <c r="AA51" s="278">
        <v>613</v>
      </c>
      <c r="AB51" s="278">
        <v>636</v>
      </c>
      <c r="AC51" s="278">
        <v>803</v>
      </c>
      <c r="AD51" s="278">
        <v>709</v>
      </c>
      <c r="AE51" s="278">
        <v>769</v>
      </c>
      <c r="AF51" s="278">
        <v>784</v>
      </c>
      <c r="AG51" s="278">
        <v>773</v>
      </c>
      <c r="AH51" s="278">
        <v>788</v>
      </c>
      <c r="AI51" s="278">
        <v>804</v>
      </c>
      <c r="AJ51" s="278">
        <v>825</v>
      </c>
      <c r="AK51" s="278">
        <v>776</v>
      </c>
      <c r="AL51" s="278">
        <v>802</v>
      </c>
      <c r="AM51" s="278">
        <v>769</v>
      </c>
      <c r="AN51" s="278">
        <v>757</v>
      </c>
      <c r="AO51" s="278">
        <v>688</v>
      </c>
      <c r="AP51" s="278">
        <v>711</v>
      </c>
      <c r="AQ51" s="278">
        <v>746</v>
      </c>
      <c r="AR51" s="278">
        <v>695</v>
      </c>
      <c r="AS51" s="278">
        <v>714</v>
      </c>
      <c r="AT51" s="278">
        <v>744</v>
      </c>
      <c r="AU51" s="278">
        <v>747</v>
      </c>
      <c r="AV51" s="278">
        <v>664</v>
      </c>
      <c r="AW51" s="278">
        <v>720</v>
      </c>
      <c r="AX51" s="278">
        <v>715</v>
      </c>
      <c r="AY51" s="278">
        <v>720</v>
      </c>
      <c r="AZ51" s="278">
        <v>707</v>
      </c>
      <c r="BA51" s="278">
        <v>754</v>
      </c>
      <c r="BB51" s="278">
        <v>690</v>
      </c>
      <c r="BC51" s="278">
        <v>683</v>
      </c>
      <c r="BD51" s="278">
        <v>695</v>
      </c>
      <c r="BE51" s="278">
        <v>653</v>
      </c>
      <c r="BF51" s="278">
        <v>725</v>
      </c>
      <c r="BG51" s="278">
        <v>677</v>
      </c>
      <c r="BH51" s="278">
        <v>622</v>
      </c>
      <c r="BI51" s="278">
        <v>582</v>
      </c>
      <c r="BJ51" s="278">
        <v>591</v>
      </c>
      <c r="BK51" s="278">
        <v>531</v>
      </c>
      <c r="BL51" s="278">
        <v>531</v>
      </c>
      <c r="BM51" s="278">
        <v>468</v>
      </c>
      <c r="BN51" s="278">
        <v>417</v>
      </c>
      <c r="BO51" s="278">
        <v>462</v>
      </c>
      <c r="BP51" s="278">
        <v>351</v>
      </c>
      <c r="BQ51" s="278">
        <v>324</v>
      </c>
      <c r="BR51" s="278">
        <v>391</v>
      </c>
      <c r="BS51" s="278">
        <v>304</v>
      </c>
      <c r="BT51" s="278">
        <v>317</v>
      </c>
      <c r="BU51" s="278">
        <v>324</v>
      </c>
      <c r="BV51" s="278">
        <v>225</v>
      </c>
      <c r="BW51" s="278">
        <v>276</v>
      </c>
      <c r="BX51" s="278">
        <v>250</v>
      </c>
      <c r="BY51" s="278">
        <v>245</v>
      </c>
      <c r="BZ51" s="278">
        <v>244</v>
      </c>
      <c r="CA51" s="278">
        <v>203</v>
      </c>
      <c r="CB51" s="278">
        <v>175</v>
      </c>
      <c r="CC51" s="278">
        <v>164</v>
      </c>
      <c r="CD51" s="278">
        <v>147</v>
      </c>
      <c r="CE51" s="278">
        <v>120</v>
      </c>
      <c r="CF51" s="278">
        <v>124</v>
      </c>
      <c r="CG51" s="278">
        <v>86</v>
      </c>
      <c r="CH51" s="278">
        <v>95</v>
      </c>
      <c r="CI51" s="278">
        <v>80</v>
      </c>
      <c r="CJ51" s="278">
        <v>64</v>
      </c>
      <c r="CK51" s="278">
        <v>51</v>
      </c>
      <c r="CL51" s="278">
        <v>45</v>
      </c>
      <c r="CM51" s="278">
        <v>49</v>
      </c>
      <c r="CN51" s="278">
        <v>26</v>
      </c>
      <c r="CO51" s="278">
        <v>20</v>
      </c>
      <c r="CP51" s="278">
        <v>25</v>
      </c>
      <c r="CQ51" s="278">
        <v>5</v>
      </c>
      <c r="CR51" s="278">
        <v>9</v>
      </c>
      <c r="CS51" s="278">
        <v>6</v>
      </c>
      <c r="CT51" s="278">
        <v>9</v>
      </c>
      <c r="CU51" s="278">
        <v>5</v>
      </c>
      <c r="CV51" s="278">
        <v>5</v>
      </c>
      <c r="CW51" s="278">
        <v>3</v>
      </c>
      <c r="CX51" s="278">
        <v>2</v>
      </c>
      <c r="CY51" s="278">
        <v>2</v>
      </c>
      <c r="CZ51" s="278">
        <v>11</v>
      </c>
      <c r="DA51" s="286">
        <v>1</v>
      </c>
      <c r="DB51" s="285">
        <v>545</v>
      </c>
      <c r="DC51" s="285">
        <v>298</v>
      </c>
      <c r="DD51" s="285">
        <v>96</v>
      </c>
      <c r="DE51" s="285">
        <v>46569</v>
      </c>
    </row>
    <row r="52" spans="1:109" s="210" customFormat="1" ht="22.5" customHeight="1">
      <c r="A52" s="208"/>
      <c r="B52" s="209" t="s">
        <v>8</v>
      </c>
      <c r="C52" s="278">
        <v>353</v>
      </c>
      <c r="D52" s="278">
        <v>382</v>
      </c>
      <c r="E52" s="278">
        <v>394</v>
      </c>
      <c r="F52" s="278">
        <v>376</v>
      </c>
      <c r="G52" s="278">
        <v>357</v>
      </c>
      <c r="H52" s="278">
        <v>388</v>
      </c>
      <c r="I52" s="278">
        <v>408</v>
      </c>
      <c r="J52" s="278">
        <v>417</v>
      </c>
      <c r="K52" s="278">
        <v>400</v>
      </c>
      <c r="L52" s="278">
        <v>430</v>
      </c>
      <c r="M52" s="278">
        <v>443</v>
      </c>
      <c r="N52" s="278">
        <v>496</v>
      </c>
      <c r="O52" s="278">
        <v>468</v>
      </c>
      <c r="P52" s="278">
        <v>493</v>
      </c>
      <c r="Q52" s="278">
        <v>578</v>
      </c>
      <c r="R52" s="278">
        <v>676</v>
      </c>
      <c r="S52" s="278">
        <v>706</v>
      </c>
      <c r="T52" s="278">
        <v>628</v>
      </c>
      <c r="U52" s="278">
        <v>653</v>
      </c>
      <c r="V52" s="278">
        <v>681</v>
      </c>
      <c r="W52" s="278">
        <v>663</v>
      </c>
      <c r="X52" s="278">
        <v>720</v>
      </c>
      <c r="Y52" s="278">
        <v>702</v>
      </c>
      <c r="Z52" s="278">
        <v>656</v>
      </c>
      <c r="AA52" s="278">
        <v>637</v>
      </c>
      <c r="AB52" s="278">
        <v>673</v>
      </c>
      <c r="AC52" s="278">
        <v>715</v>
      </c>
      <c r="AD52" s="278">
        <v>748</v>
      </c>
      <c r="AE52" s="278">
        <v>800</v>
      </c>
      <c r="AF52" s="278">
        <v>828</v>
      </c>
      <c r="AG52" s="278">
        <v>857</v>
      </c>
      <c r="AH52" s="278">
        <v>911</v>
      </c>
      <c r="AI52" s="278">
        <v>900</v>
      </c>
      <c r="AJ52" s="278">
        <v>855</v>
      </c>
      <c r="AK52" s="278">
        <v>906</v>
      </c>
      <c r="AL52" s="278">
        <v>938</v>
      </c>
      <c r="AM52" s="278">
        <v>830</v>
      </c>
      <c r="AN52" s="278">
        <v>809</v>
      </c>
      <c r="AO52" s="278">
        <v>758</v>
      </c>
      <c r="AP52" s="278">
        <v>841</v>
      </c>
      <c r="AQ52" s="278">
        <v>829</v>
      </c>
      <c r="AR52" s="278">
        <v>854</v>
      </c>
      <c r="AS52" s="278">
        <v>863</v>
      </c>
      <c r="AT52" s="278">
        <v>826</v>
      </c>
      <c r="AU52" s="278">
        <v>810</v>
      </c>
      <c r="AV52" s="278">
        <v>821</v>
      </c>
      <c r="AW52" s="278">
        <v>932</v>
      </c>
      <c r="AX52" s="278">
        <v>927</v>
      </c>
      <c r="AY52" s="278">
        <v>869</v>
      </c>
      <c r="AZ52" s="278">
        <v>886</v>
      </c>
      <c r="BA52" s="278">
        <v>911</v>
      </c>
      <c r="BB52" s="278">
        <v>881</v>
      </c>
      <c r="BC52" s="278">
        <v>900</v>
      </c>
      <c r="BD52" s="278">
        <v>810</v>
      </c>
      <c r="BE52" s="278">
        <v>806</v>
      </c>
      <c r="BF52" s="278">
        <v>913</v>
      </c>
      <c r="BG52" s="278">
        <v>871</v>
      </c>
      <c r="BH52" s="278">
        <v>813</v>
      </c>
      <c r="BI52" s="278">
        <v>765</v>
      </c>
      <c r="BJ52" s="278">
        <v>737</v>
      </c>
      <c r="BK52" s="278">
        <v>737</v>
      </c>
      <c r="BL52" s="278">
        <v>747</v>
      </c>
      <c r="BM52" s="278">
        <v>671</v>
      </c>
      <c r="BN52" s="278">
        <v>588</v>
      </c>
      <c r="BO52" s="278">
        <v>517</v>
      </c>
      <c r="BP52" s="278">
        <v>542</v>
      </c>
      <c r="BQ52" s="278">
        <v>473</v>
      </c>
      <c r="BR52" s="278">
        <v>502</v>
      </c>
      <c r="BS52" s="278">
        <v>429</v>
      </c>
      <c r="BT52" s="278">
        <v>432</v>
      </c>
      <c r="BU52" s="278">
        <v>429</v>
      </c>
      <c r="BV52" s="278">
        <v>381</v>
      </c>
      <c r="BW52" s="278">
        <v>418</v>
      </c>
      <c r="BX52" s="278">
        <v>382</v>
      </c>
      <c r="BY52" s="278">
        <v>369</v>
      </c>
      <c r="BZ52" s="278">
        <v>348</v>
      </c>
      <c r="CA52" s="278">
        <v>304</v>
      </c>
      <c r="CB52" s="278">
        <v>276</v>
      </c>
      <c r="CC52" s="278">
        <v>232</v>
      </c>
      <c r="CD52" s="278">
        <v>261</v>
      </c>
      <c r="CE52" s="278">
        <v>195</v>
      </c>
      <c r="CF52" s="278">
        <v>185</v>
      </c>
      <c r="CG52" s="278">
        <v>182</v>
      </c>
      <c r="CH52" s="278">
        <v>163</v>
      </c>
      <c r="CI52" s="278">
        <v>142</v>
      </c>
      <c r="CJ52" s="278">
        <v>122</v>
      </c>
      <c r="CK52" s="278">
        <v>93</v>
      </c>
      <c r="CL52" s="278">
        <v>72</v>
      </c>
      <c r="CM52" s="278">
        <v>83</v>
      </c>
      <c r="CN52" s="278">
        <v>59</v>
      </c>
      <c r="CO52" s="278">
        <v>46</v>
      </c>
      <c r="CP52" s="278">
        <v>27</v>
      </c>
      <c r="CQ52" s="278">
        <v>24</v>
      </c>
      <c r="CR52" s="278">
        <v>18</v>
      </c>
      <c r="CS52" s="278">
        <v>20</v>
      </c>
      <c r="CT52" s="278">
        <v>12</v>
      </c>
      <c r="CU52" s="278">
        <v>13</v>
      </c>
      <c r="CV52" s="278">
        <v>8</v>
      </c>
      <c r="CW52" s="278">
        <v>12</v>
      </c>
      <c r="CX52" s="278">
        <v>3</v>
      </c>
      <c r="CY52" s="278">
        <v>6</v>
      </c>
      <c r="CZ52" s="278">
        <v>16</v>
      </c>
      <c r="DA52" s="286">
        <v>0</v>
      </c>
      <c r="DB52" s="285">
        <v>387</v>
      </c>
      <c r="DC52" s="285">
        <v>256</v>
      </c>
      <c r="DD52" s="285">
        <v>70</v>
      </c>
      <c r="DE52" s="285">
        <v>53750</v>
      </c>
    </row>
    <row r="53" spans="1:109" s="210" customFormat="1" ht="22.5" customHeight="1">
      <c r="A53" s="208" t="s">
        <v>108</v>
      </c>
      <c r="B53" s="209" t="s">
        <v>7</v>
      </c>
      <c r="C53" s="278">
        <v>129</v>
      </c>
      <c r="D53" s="278">
        <v>136</v>
      </c>
      <c r="E53" s="278">
        <v>142</v>
      </c>
      <c r="F53" s="278">
        <v>181</v>
      </c>
      <c r="G53" s="278">
        <v>179</v>
      </c>
      <c r="H53" s="278">
        <v>153</v>
      </c>
      <c r="I53" s="278">
        <v>179</v>
      </c>
      <c r="J53" s="278">
        <v>149</v>
      </c>
      <c r="K53" s="278">
        <v>174</v>
      </c>
      <c r="L53" s="278">
        <v>164</v>
      </c>
      <c r="M53" s="278">
        <v>190</v>
      </c>
      <c r="N53" s="278">
        <v>217</v>
      </c>
      <c r="O53" s="278">
        <v>208</v>
      </c>
      <c r="P53" s="278">
        <v>193</v>
      </c>
      <c r="Q53" s="278">
        <v>264</v>
      </c>
      <c r="R53" s="278">
        <v>239</v>
      </c>
      <c r="S53" s="278">
        <v>258</v>
      </c>
      <c r="T53" s="278">
        <v>274</v>
      </c>
      <c r="U53" s="278">
        <v>273</v>
      </c>
      <c r="V53" s="278">
        <v>275</v>
      </c>
      <c r="W53" s="278">
        <v>282</v>
      </c>
      <c r="X53" s="278">
        <v>266</v>
      </c>
      <c r="Y53" s="278">
        <v>264</v>
      </c>
      <c r="Z53" s="278">
        <v>304</v>
      </c>
      <c r="AA53" s="278">
        <v>281</v>
      </c>
      <c r="AB53" s="278">
        <v>282</v>
      </c>
      <c r="AC53" s="278">
        <v>274</v>
      </c>
      <c r="AD53" s="278">
        <v>275</v>
      </c>
      <c r="AE53" s="278">
        <v>303</v>
      </c>
      <c r="AF53" s="278">
        <v>319</v>
      </c>
      <c r="AG53" s="278">
        <v>314</v>
      </c>
      <c r="AH53" s="278">
        <v>318</v>
      </c>
      <c r="AI53" s="278">
        <v>322</v>
      </c>
      <c r="AJ53" s="278">
        <v>297</v>
      </c>
      <c r="AK53" s="278">
        <v>301</v>
      </c>
      <c r="AL53" s="278">
        <v>262</v>
      </c>
      <c r="AM53" s="278">
        <v>282</v>
      </c>
      <c r="AN53" s="278">
        <v>266</v>
      </c>
      <c r="AO53" s="278">
        <v>269</v>
      </c>
      <c r="AP53" s="278">
        <v>279</v>
      </c>
      <c r="AQ53" s="278">
        <v>296</v>
      </c>
      <c r="AR53" s="278">
        <v>277</v>
      </c>
      <c r="AS53" s="278">
        <v>283</v>
      </c>
      <c r="AT53" s="278">
        <v>259</v>
      </c>
      <c r="AU53" s="278">
        <v>276</v>
      </c>
      <c r="AV53" s="278">
        <v>258</v>
      </c>
      <c r="AW53" s="278">
        <v>274</v>
      </c>
      <c r="AX53" s="278">
        <v>278</v>
      </c>
      <c r="AY53" s="278">
        <v>245</v>
      </c>
      <c r="AZ53" s="278">
        <v>276</v>
      </c>
      <c r="BA53" s="278">
        <v>263</v>
      </c>
      <c r="BB53" s="278">
        <v>286</v>
      </c>
      <c r="BC53" s="278">
        <v>295</v>
      </c>
      <c r="BD53" s="278">
        <v>276</v>
      </c>
      <c r="BE53" s="278">
        <v>302</v>
      </c>
      <c r="BF53" s="278">
        <v>298</v>
      </c>
      <c r="BG53" s="278">
        <v>289</v>
      </c>
      <c r="BH53" s="278">
        <v>286</v>
      </c>
      <c r="BI53" s="278">
        <v>276</v>
      </c>
      <c r="BJ53" s="278">
        <v>269</v>
      </c>
      <c r="BK53" s="278">
        <v>246</v>
      </c>
      <c r="BL53" s="278">
        <v>262</v>
      </c>
      <c r="BM53" s="278">
        <v>282</v>
      </c>
      <c r="BN53" s="278">
        <v>204</v>
      </c>
      <c r="BO53" s="278">
        <v>220</v>
      </c>
      <c r="BP53" s="278">
        <v>171</v>
      </c>
      <c r="BQ53" s="278">
        <v>160</v>
      </c>
      <c r="BR53" s="278">
        <v>152</v>
      </c>
      <c r="BS53" s="278">
        <v>129</v>
      </c>
      <c r="BT53" s="278">
        <v>131</v>
      </c>
      <c r="BU53" s="278">
        <v>127</v>
      </c>
      <c r="BV53" s="278">
        <v>106</v>
      </c>
      <c r="BW53" s="278">
        <v>109</v>
      </c>
      <c r="BX53" s="278">
        <v>121</v>
      </c>
      <c r="BY53" s="278">
        <v>109</v>
      </c>
      <c r="BZ53" s="278">
        <v>105</v>
      </c>
      <c r="CA53" s="278">
        <v>92</v>
      </c>
      <c r="CB53" s="278">
        <v>68</v>
      </c>
      <c r="CC53" s="278">
        <v>62</v>
      </c>
      <c r="CD53" s="278">
        <v>73</v>
      </c>
      <c r="CE53" s="278">
        <v>47</v>
      </c>
      <c r="CF53" s="278">
        <v>34</v>
      </c>
      <c r="CG53" s="278">
        <v>36</v>
      </c>
      <c r="CH53" s="278">
        <v>35</v>
      </c>
      <c r="CI53" s="278">
        <v>38</v>
      </c>
      <c r="CJ53" s="278">
        <v>16</v>
      </c>
      <c r="CK53" s="278">
        <v>13</v>
      </c>
      <c r="CL53" s="278">
        <v>7</v>
      </c>
      <c r="CM53" s="278">
        <v>10</v>
      </c>
      <c r="CN53" s="278">
        <v>11</v>
      </c>
      <c r="CO53" s="278">
        <v>8</v>
      </c>
      <c r="CP53" s="278">
        <v>9</v>
      </c>
      <c r="CQ53" s="278">
        <v>5</v>
      </c>
      <c r="CR53" s="278">
        <v>3</v>
      </c>
      <c r="CS53" s="278">
        <v>6</v>
      </c>
      <c r="CT53" s="278">
        <v>3</v>
      </c>
      <c r="CU53" s="285">
        <v>2</v>
      </c>
      <c r="CV53" s="285">
        <v>5</v>
      </c>
      <c r="CW53" s="278">
        <v>0</v>
      </c>
      <c r="CX53" s="278">
        <v>4</v>
      </c>
      <c r="CY53" s="278">
        <v>5</v>
      </c>
      <c r="CZ53" s="278">
        <v>10</v>
      </c>
      <c r="DA53" s="286">
        <v>0</v>
      </c>
      <c r="DB53" s="285">
        <v>1402</v>
      </c>
      <c r="DC53" s="285">
        <v>1265</v>
      </c>
      <c r="DD53" s="285">
        <v>537</v>
      </c>
      <c r="DE53" s="285">
        <v>21739</v>
      </c>
    </row>
    <row r="54" spans="1:109" s="210" customFormat="1" ht="22.5" customHeight="1">
      <c r="A54" s="208"/>
      <c r="B54" s="209" t="s">
        <v>8</v>
      </c>
      <c r="C54" s="278">
        <v>99</v>
      </c>
      <c r="D54" s="278">
        <v>116</v>
      </c>
      <c r="E54" s="278">
        <v>120</v>
      </c>
      <c r="F54" s="278">
        <v>160</v>
      </c>
      <c r="G54" s="278">
        <v>137</v>
      </c>
      <c r="H54" s="278">
        <v>136</v>
      </c>
      <c r="I54" s="278">
        <v>152</v>
      </c>
      <c r="J54" s="278">
        <v>181</v>
      </c>
      <c r="K54" s="278">
        <v>180</v>
      </c>
      <c r="L54" s="278">
        <v>169</v>
      </c>
      <c r="M54" s="278">
        <v>150</v>
      </c>
      <c r="N54" s="278">
        <v>190</v>
      </c>
      <c r="O54" s="278">
        <v>207</v>
      </c>
      <c r="P54" s="278">
        <v>210</v>
      </c>
      <c r="Q54" s="278">
        <v>268</v>
      </c>
      <c r="R54" s="278">
        <v>273</v>
      </c>
      <c r="S54" s="278">
        <v>295</v>
      </c>
      <c r="T54" s="278">
        <v>260</v>
      </c>
      <c r="U54" s="278">
        <v>260</v>
      </c>
      <c r="V54" s="278">
        <v>274</v>
      </c>
      <c r="W54" s="278">
        <v>259</v>
      </c>
      <c r="X54" s="278">
        <v>309</v>
      </c>
      <c r="Y54" s="278">
        <v>258</v>
      </c>
      <c r="Z54" s="278">
        <v>310</v>
      </c>
      <c r="AA54" s="278">
        <v>270</v>
      </c>
      <c r="AB54" s="278">
        <v>268</v>
      </c>
      <c r="AC54" s="278">
        <v>312</v>
      </c>
      <c r="AD54" s="278">
        <v>324</v>
      </c>
      <c r="AE54" s="278">
        <v>338</v>
      </c>
      <c r="AF54" s="278">
        <v>304</v>
      </c>
      <c r="AG54" s="278">
        <v>295</v>
      </c>
      <c r="AH54" s="278">
        <v>338</v>
      </c>
      <c r="AI54" s="278">
        <v>318</v>
      </c>
      <c r="AJ54" s="278">
        <v>344</v>
      </c>
      <c r="AK54" s="278">
        <v>327</v>
      </c>
      <c r="AL54" s="278">
        <v>329</v>
      </c>
      <c r="AM54" s="278">
        <v>319</v>
      </c>
      <c r="AN54" s="278">
        <v>310</v>
      </c>
      <c r="AO54" s="278">
        <v>295</v>
      </c>
      <c r="AP54" s="278">
        <v>337</v>
      </c>
      <c r="AQ54" s="278">
        <v>326</v>
      </c>
      <c r="AR54" s="278">
        <v>307</v>
      </c>
      <c r="AS54" s="278">
        <v>294</v>
      </c>
      <c r="AT54" s="278">
        <v>342</v>
      </c>
      <c r="AU54" s="278">
        <v>320</v>
      </c>
      <c r="AV54" s="278">
        <v>309</v>
      </c>
      <c r="AW54" s="278">
        <v>349</v>
      </c>
      <c r="AX54" s="278">
        <v>343</v>
      </c>
      <c r="AY54" s="278">
        <v>365</v>
      </c>
      <c r="AZ54" s="278">
        <v>382</v>
      </c>
      <c r="BA54" s="278">
        <v>365</v>
      </c>
      <c r="BB54" s="278">
        <v>387</v>
      </c>
      <c r="BC54" s="278">
        <v>383</v>
      </c>
      <c r="BD54" s="278">
        <v>358</v>
      </c>
      <c r="BE54" s="278">
        <v>346</v>
      </c>
      <c r="BF54" s="278">
        <v>379</v>
      </c>
      <c r="BG54" s="278">
        <v>354</v>
      </c>
      <c r="BH54" s="278">
        <v>373</v>
      </c>
      <c r="BI54" s="278">
        <v>340</v>
      </c>
      <c r="BJ54" s="278">
        <v>327</v>
      </c>
      <c r="BK54" s="278">
        <v>381</v>
      </c>
      <c r="BL54" s="278">
        <v>343</v>
      </c>
      <c r="BM54" s="278">
        <v>341</v>
      </c>
      <c r="BN54" s="278">
        <v>300</v>
      </c>
      <c r="BO54" s="278">
        <v>273</v>
      </c>
      <c r="BP54" s="278">
        <v>235</v>
      </c>
      <c r="BQ54" s="278">
        <v>195</v>
      </c>
      <c r="BR54" s="278">
        <v>171</v>
      </c>
      <c r="BS54" s="278">
        <v>191</v>
      </c>
      <c r="BT54" s="278">
        <v>169</v>
      </c>
      <c r="BU54" s="278">
        <v>173</v>
      </c>
      <c r="BV54" s="278">
        <v>155</v>
      </c>
      <c r="BW54" s="278">
        <v>190</v>
      </c>
      <c r="BX54" s="278">
        <v>176</v>
      </c>
      <c r="BY54" s="278">
        <v>159</v>
      </c>
      <c r="BZ54" s="278">
        <v>154</v>
      </c>
      <c r="CA54" s="278">
        <v>130</v>
      </c>
      <c r="CB54" s="278">
        <v>134</v>
      </c>
      <c r="CC54" s="278">
        <v>114</v>
      </c>
      <c r="CD54" s="278">
        <v>116</v>
      </c>
      <c r="CE54" s="278">
        <v>92</v>
      </c>
      <c r="CF54" s="278">
        <v>80</v>
      </c>
      <c r="CG54" s="278">
        <v>88</v>
      </c>
      <c r="CH54" s="278">
        <v>53</v>
      </c>
      <c r="CI54" s="278">
        <v>55</v>
      </c>
      <c r="CJ54" s="278">
        <v>43</v>
      </c>
      <c r="CK54" s="278">
        <v>46</v>
      </c>
      <c r="CL54" s="278">
        <v>35</v>
      </c>
      <c r="CM54" s="278">
        <v>26</v>
      </c>
      <c r="CN54" s="278">
        <v>26</v>
      </c>
      <c r="CO54" s="278">
        <v>22</v>
      </c>
      <c r="CP54" s="278">
        <v>18</v>
      </c>
      <c r="CQ54" s="278">
        <v>11</v>
      </c>
      <c r="CR54" s="278">
        <v>8</v>
      </c>
      <c r="CS54" s="278">
        <v>4</v>
      </c>
      <c r="CT54" s="278">
        <v>11</v>
      </c>
      <c r="CU54" s="278">
        <v>5</v>
      </c>
      <c r="CV54" s="278">
        <v>4</v>
      </c>
      <c r="CW54" s="278">
        <v>3</v>
      </c>
      <c r="CX54" s="285">
        <v>3</v>
      </c>
      <c r="CY54" s="285">
        <v>1</v>
      </c>
      <c r="CZ54" s="278">
        <v>24</v>
      </c>
      <c r="DA54" s="286">
        <v>2</v>
      </c>
      <c r="DB54" s="285">
        <v>1209</v>
      </c>
      <c r="DC54" s="285">
        <v>914</v>
      </c>
      <c r="DD54" s="285">
        <v>515</v>
      </c>
      <c r="DE54" s="285">
        <v>24348</v>
      </c>
    </row>
    <row r="55" spans="1:109" s="210" customFormat="1" ht="22.5" customHeight="1">
      <c r="A55" s="208" t="s">
        <v>132</v>
      </c>
      <c r="B55" s="209" t="s">
        <v>7</v>
      </c>
      <c r="C55" s="278">
        <v>623</v>
      </c>
      <c r="D55" s="278">
        <v>678</v>
      </c>
      <c r="E55" s="278">
        <v>789</v>
      </c>
      <c r="F55" s="278">
        <v>754</v>
      </c>
      <c r="G55" s="278">
        <v>823</v>
      </c>
      <c r="H55" s="278">
        <v>790</v>
      </c>
      <c r="I55" s="278">
        <v>802</v>
      </c>
      <c r="J55" s="278">
        <v>872</v>
      </c>
      <c r="K55" s="278">
        <v>860</v>
      </c>
      <c r="L55" s="278">
        <v>832</v>
      </c>
      <c r="M55" s="278">
        <v>902</v>
      </c>
      <c r="N55" s="278">
        <v>982</v>
      </c>
      <c r="O55" s="278">
        <v>915</v>
      </c>
      <c r="P55" s="278">
        <v>934</v>
      </c>
      <c r="Q55" s="278">
        <v>1074</v>
      </c>
      <c r="R55" s="278">
        <v>1167</v>
      </c>
      <c r="S55" s="278">
        <v>1156</v>
      </c>
      <c r="T55" s="278">
        <v>1081</v>
      </c>
      <c r="U55" s="278">
        <v>978</v>
      </c>
      <c r="V55" s="278">
        <v>990</v>
      </c>
      <c r="W55" s="278">
        <v>990</v>
      </c>
      <c r="X55" s="278">
        <v>856</v>
      </c>
      <c r="Y55" s="278">
        <v>826</v>
      </c>
      <c r="Z55" s="278">
        <v>820</v>
      </c>
      <c r="AA55" s="278">
        <v>802</v>
      </c>
      <c r="AB55" s="278">
        <v>827</v>
      </c>
      <c r="AC55" s="278">
        <v>900</v>
      </c>
      <c r="AD55" s="278">
        <v>953</v>
      </c>
      <c r="AE55" s="278">
        <v>952</v>
      </c>
      <c r="AF55" s="278">
        <v>1070</v>
      </c>
      <c r="AG55" s="278">
        <v>1094</v>
      </c>
      <c r="AH55" s="278">
        <v>1108</v>
      </c>
      <c r="AI55" s="278">
        <v>1194</v>
      </c>
      <c r="AJ55" s="278">
        <v>1154</v>
      </c>
      <c r="AK55" s="278">
        <v>1262</v>
      </c>
      <c r="AL55" s="278">
        <v>1143</v>
      </c>
      <c r="AM55" s="278">
        <v>1222</v>
      </c>
      <c r="AN55" s="278">
        <v>1247</v>
      </c>
      <c r="AO55" s="278">
        <v>1113</v>
      </c>
      <c r="AP55" s="278">
        <v>1275</v>
      </c>
      <c r="AQ55" s="278">
        <v>1263</v>
      </c>
      <c r="AR55" s="278">
        <v>1245</v>
      </c>
      <c r="AS55" s="278">
        <v>1126</v>
      </c>
      <c r="AT55" s="278">
        <v>1214</v>
      </c>
      <c r="AU55" s="278">
        <v>1150</v>
      </c>
      <c r="AV55" s="278">
        <v>1165</v>
      </c>
      <c r="AW55" s="278">
        <v>1192</v>
      </c>
      <c r="AX55" s="278">
        <v>1151</v>
      </c>
      <c r="AY55" s="278">
        <v>1143</v>
      </c>
      <c r="AZ55" s="278">
        <v>1075</v>
      </c>
      <c r="BA55" s="278">
        <v>1010</v>
      </c>
      <c r="BB55" s="278">
        <v>972</v>
      </c>
      <c r="BC55" s="278">
        <v>1010</v>
      </c>
      <c r="BD55" s="278">
        <v>893</v>
      </c>
      <c r="BE55" s="278">
        <v>860</v>
      </c>
      <c r="BF55" s="278">
        <v>916</v>
      </c>
      <c r="BG55" s="278">
        <v>881</v>
      </c>
      <c r="BH55" s="278">
        <v>766</v>
      </c>
      <c r="BI55" s="278">
        <v>734</v>
      </c>
      <c r="BJ55" s="278">
        <v>687</v>
      </c>
      <c r="BK55" s="278">
        <v>641</v>
      </c>
      <c r="BL55" s="278">
        <v>635</v>
      </c>
      <c r="BM55" s="278">
        <v>590</v>
      </c>
      <c r="BN55" s="278">
        <v>484</v>
      </c>
      <c r="BO55" s="278">
        <v>450</v>
      </c>
      <c r="BP55" s="278">
        <v>397</v>
      </c>
      <c r="BQ55" s="278">
        <v>345</v>
      </c>
      <c r="BR55" s="278">
        <v>394</v>
      </c>
      <c r="BS55" s="278">
        <v>300</v>
      </c>
      <c r="BT55" s="278">
        <v>303</v>
      </c>
      <c r="BU55" s="278">
        <v>267</v>
      </c>
      <c r="BV55" s="278">
        <v>225</v>
      </c>
      <c r="BW55" s="278">
        <v>229</v>
      </c>
      <c r="BX55" s="278">
        <v>248</v>
      </c>
      <c r="BY55" s="278">
        <v>201</v>
      </c>
      <c r="BZ55" s="278">
        <v>184</v>
      </c>
      <c r="CA55" s="278">
        <v>144</v>
      </c>
      <c r="CB55" s="278">
        <v>159</v>
      </c>
      <c r="CC55" s="278">
        <v>163</v>
      </c>
      <c r="CD55" s="278">
        <v>127</v>
      </c>
      <c r="CE55" s="278">
        <v>88</v>
      </c>
      <c r="CF55" s="278">
        <v>81</v>
      </c>
      <c r="CG55" s="278">
        <v>63</v>
      </c>
      <c r="CH55" s="278">
        <v>71</v>
      </c>
      <c r="CI55" s="278">
        <v>52</v>
      </c>
      <c r="CJ55" s="278">
        <v>42</v>
      </c>
      <c r="CK55" s="278">
        <v>43</v>
      </c>
      <c r="CL55" s="278">
        <v>29</v>
      </c>
      <c r="CM55" s="278">
        <v>27</v>
      </c>
      <c r="CN55" s="278">
        <v>17</v>
      </c>
      <c r="CO55" s="278">
        <v>12</v>
      </c>
      <c r="CP55" s="278">
        <v>14</v>
      </c>
      <c r="CQ55" s="278">
        <v>9</v>
      </c>
      <c r="CR55" s="278">
        <v>9</v>
      </c>
      <c r="CS55" s="278">
        <v>3</v>
      </c>
      <c r="CT55" s="278">
        <v>6</v>
      </c>
      <c r="CU55" s="278">
        <v>3</v>
      </c>
      <c r="CV55" s="278">
        <v>3</v>
      </c>
      <c r="CW55" s="278">
        <v>2</v>
      </c>
      <c r="CX55" s="285">
        <v>1</v>
      </c>
      <c r="CY55" s="278">
        <v>0</v>
      </c>
      <c r="CZ55" s="278">
        <v>11</v>
      </c>
      <c r="DA55" s="286">
        <v>0</v>
      </c>
      <c r="DB55" s="285">
        <v>497</v>
      </c>
      <c r="DC55" s="285">
        <v>291</v>
      </c>
      <c r="DD55" s="285">
        <v>185</v>
      </c>
      <c r="DE55" s="285">
        <v>67308</v>
      </c>
    </row>
    <row r="56" spans="1:109" s="210" customFormat="1" ht="22.5" customHeight="1">
      <c r="A56" s="208"/>
      <c r="B56" s="209" t="s">
        <v>8</v>
      </c>
      <c r="C56" s="278">
        <v>610</v>
      </c>
      <c r="D56" s="278">
        <v>654</v>
      </c>
      <c r="E56" s="278">
        <v>713</v>
      </c>
      <c r="F56" s="278">
        <v>725</v>
      </c>
      <c r="G56" s="278">
        <v>798</v>
      </c>
      <c r="H56" s="278">
        <v>737</v>
      </c>
      <c r="I56" s="278">
        <v>808</v>
      </c>
      <c r="J56" s="278">
        <v>863</v>
      </c>
      <c r="K56" s="278">
        <v>788</v>
      </c>
      <c r="L56" s="278">
        <v>793</v>
      </c>
      <c r="M56" s="278">
        <v>859</v>
      </c>
      <c r="N56" s="278">
        <v>903</v>
      </c>
      <c r="O56" s="278">
        <v>860</v>
      </c>
      <c r="P56" s="278">
        <v>979</v>
      </c>
      <c r="Q56" s="278">
        <v>1090</v>
      </c>
      <c r="R56" s="278">
        <v>1137</v>
      </c>
      <c r="S56" s="278">
        <v>1094</v>
      </c>
      <c r="T56" s="278">
        <v>1034</v>
      </c>
      <c r="U56" s="278">
        <v>1043</v>
      </c>
      <c r="V56" s="278">
        <v>1002</v>
      </c>
      <c r="W56" s="278">
        <v>959</v>
      </c>
      <c r="X56" s="278">
        <v>899</v>
      </c>
      <c r="Y56" s="278">
        <v>912</v>
      </c>
      <c r="Z56" s="278">
        <v>899</v>
      </c>
      <c r="AA56" s="278">
        <v>852</v>
      </c>
      <c r="AB56" s="278">
        <v>954</v>
      </c>
      <c r="AC56" s="278">
        <v>1002</v>
      </c>
      <c r="AD56" s="278">
        <v>1024</v>
      </c>
      <c r="AE56" s="278">
        <v>1131</v>
      </c>
      <c r="AF56" s="278">
        <v>1225</v>
      </c>
      <c r="AG56" s="278">
        <v>1272</v>
      </c>
      <c r="AH56" s="278">
        <v>1372</v>
      </c>
      <c r="AI56" s="278">
        <v>1471</v>
      </c>
      <c r="AJ56" s="278">
        <v>1417</v>
      </c>
      <c r="AK56" s="278">
        <v>1450</v>
      </c>
      <c r="AL56" s="278">
        <v>1436</v>
      </c>
      <c r="AM56" s="278">
        <v>1476</v>
      </c>
      <c r="AN56" s="278">
        <v>1518</v>
      </c>
      <c r="AO56" s="278">
        <v>1421</v>
      </c>
      <c r="AP56" s="278">
        <v>1450</v>
      </c>
      <c r="AQ56" s="278">
        <v>1573</v>
      </c>
      <c r="AR56" s="278">
        <v>1510</v>
      </c>
      <c r="AS56" s="278">
        <v>1478</v>
      </c>
      <c r="AT56" s="278">
        <v>1548</v>
      </c>
      <c r="AU56" s="278">
        <v>1415</v>
      </c>
      <c r="AV56" s="278">
        <v>1502</v>
      </c>
      <c r="AW56" s="278">
        <v>1491</v>
      </c>
      <c r="AX56" s="278">
        <v>1444</v>
      </c>
      <c r="AY56" s="278">
        <v>1496</v>
      </c>
      <c r="AZ56" s="278">
        <v>1424</v>
      </c>
      <c r="BA56" s="278">
        <v>1401</v>
      </c>
      <c r="BB56" s="278">
        <v>1367</v>
      </c>
      <c r="BC56" s="278">
        <v>1326</v>
      </c>
      <c r="BD56" s="278">
        <v>1227</v>
      </c>
      <c r="BE56" s="278">
        <v>1088</v>
      </c>
      <c r="BF56" s="278">
        <v>1109</v>
      </c>
      <c r="BG56" s="278">
        <v>1093</v>
      </c>
      <c r="BH56" s="278">
        <v>997</v>
      </c>
      <c r="BI56" s="278">
        <v>958</v>
      </c>
      <c r="BJ56" s="278">
        <v>923</v>
      </c>
      <c r="BK56" s="278">
        <v>917</v>
      </c>
      <c r="BL56" s="278">
        <v>757</v>
      </c>
      <c r="BM56" s="278">
        <v>782</v>
      </c>
      <c r="BN56" s="278">
        <v>599</v>
      </c>
      <c r="BO56" s="278">
        <v>613</v>
      </c>
      <c r="BP56" s="278">
        <v>557</v>
      </c>
      <c r="BQ56" s="278">
        <v>483</v>
      </c>
      <c r="BR56" s="278">
        <v>467</v>
      </c>
      <c r="BS56" s="278">
        <v>413</v>
      </c>
      <c r="BT56" s="278">
        <v>424</v>
      </c>
      <c r="BU56" s="278">
        <v>411</v>
      </c>
      <c r="BV56" s="278">
        <v>317</v>
      </c>
      <c r="BW56" s="278">
        <v>378</v>
      </c>
      <c r="BX56" s="278">
        <v>321</v>
      </c>
      <c r="BY56" s="278">
        <v>302</v>
      </c>
      <c r="BZ56" s="278">
        <v>284</v>
      </c>
      <c r="CA56" s="278">
        <v>254</v>
      </c>
      <c r="CB56" s="278">
        <v>204</v>
      </c>
      <c r="CC56" s="278">
        <v>200</v>
      </c>
      <c r="CD56" s="278">
        <v>202</v>
      </c>
      <c r="CE56" s="278">
        <v>161</v>
      </c>
      <c r="CF56" s="278">
        <v>167</v>
      </c>
      <c r="CG56" s="278">
        <v>165</v>
      </c>
      <c r="CH56" s="278">
        <v>156</v>
      </c>
      <c r="CI56" s="278">
        <v>103</v>
      </c>
      <c r="CJ56" s="278">
        <v>83</v>
      </c>
      <c r="CK56" s="278">
        <v>77</v>
      </c>
      <c r="CL56" s="278">
        <v>59</v>
      </c>
      <c r="CM56" s="278">
        <v>55</v>
      </c>
      <c r="CN56" s="278">
        <v>45</v>
      </c>
      <c r="CO56" s="278">
        <v>22</v>
      </c>
      <c r="CP56" s="278">
        <v>27</v>
      </c>
      <c r="CQ56" s="278">
        <v>18</v>
      </c>
      <c r="CR56" s="278">
        <v>23</v>
      </c>
      <c r="CS56" s="278">
        <v>13</v>
      </c>
      <c r="CT56" s="278">
        <v>4</v>
      </c>
      <c r="CU56" s="278">
        <v>4</v>
      </c>
      <c r="CV56" s="278">
        <v>5</v>
      </c>
      <c r="CW56" s="278">
        <v>3</v>
      </c>
      <c r="CX56" s="278">
        <v>3</v>
      </c>
      <c r="CY56" s="278">
        <v>4</v>
      </c>
      <c r="CZ56" s="278">
        <v>17</v>
      </c>
      <c r="DA56" s="286">
        <v>0</v>
      </c>
      <c r="DB56" s="285">
        <v>397</v>
      </c>
      <c r="DC56" s="285">
        <v>241</v>
      </c>
      <c r="DD56" s="285">
        <v>152</v>
      </c>
      <c r="DE56" s="285">
        <v>78889</v>
      </c>
    </row>
    <row r="57" spans="1:109" s="210" customFormat="1" ht="22.5" customHeight="1">
      <c r="A57" s="208" t="s">
        <v>109</v>
      </c>
      <c r="B57" s="209" t="s">
        <v>7</v>
      </c>
      <c r="C57" s="278">
        <v>167</v>
      </c>
      <c r="D57" s="278">
        <v>169</v>
      </c>
      <c r="E57" s="278">
        <v>214</v>
      </c>
      <c r="F57" s="278">
        <v>197</v>
      </c>
      <c r="G57" s="278">
        <v>216</v>
      </c>
      <c r="H57" s="278">
        <v>217</v>
      </c>
      <c r="I57" s="278">
        <v>251</v>
      </c>
      <c r="J57" s="278">
        <v>227</v>
      </c>
      <c r="K57" s="278">
        <v>256</v>
      </c>
      <c r="L57" s="278">
        <v>244</v>
      </c>
      <c r="M57" s="278">
        <v>256</v>
      </c>
      <c r="N57" s="278">
        <v>285</v>
      </c>
      <c r="O57" s="278">
        <v>286</v>
      </c>
      <c r="P57" s="278">
        <v>316</v>
      </c>
      <c r="Q57" s="278">
        <v>318</v>
      </c>
      <c r="R57" s="278">
        <v>354</v>
      </c>
      <c r="S57" s="278">
        <v>355</v>
      </c>
      <c r="T57" s="278">
        <v>337</v>
      </c>
      <c r="U57" s="278">
        <v>343</v>
      </c>
      <c r="V57" s="278">
        <v>365</v>
      </c>
      <c r="W57" s="278">
        <v>335</v>
      </c>
      <c r="X57" s="278">
        <v>352</v>
      </c>
      <c r="Y57" s="278">
        <v>333</v>
      </c>
      <c r="Z57" s="278">
        <v>340</v>
      </c>
      <c r="AA57" s="278">
        <v>299</v>
      </c>
      <c r="AB57" s="278">
        <v>324</v>
      </c>
      <c r="AC57" s="278">
        <v>358</v>
      </c>
      <c r="AD57" s="278">
        <v>348</v>
      </c>
      <c r="AE57" s="278">
        <v>366</v>
      </c>
      <c r="AF57" s="278">
        <v>397</v>
      </c>
      <c r="AG57" s="278">
        <v>425</v>
      </c>
      <c r="AH57" s="278">
        <v>435</v>
      </c>
      <c r="AI57" s="278">
        <v>368</v>
      </c>
      <c r="AJ57" s="278">
        <v>372</v>
      </c>
      <c r="AK57" s="278">
        <v>387</v>
      </c>
      <c r="AL57" s="278">
        <v>384</v>
      </c>
      <c r="AM57" s="278">
        <v>362</v>
      </c>
      <c r="AN57" s="278">
        <v>326</v>
      </c>
      <c r="AO57" s="278">
        <v>328</v>
      </c>
      <c r="AP57" s="278">
        <v>313</v>
      </c>
      <c r="AQ57" s="278">
        <v>345</v>
      </c>
      <c r="AR57" s="278">
        <v>330</v>
      </c>
      <c r="AS57" s="278">
        <v>351</v>
      </c>
      <c r="AT57" s="278">
        <v>343</v>
      </c>
      <c r="AU57" s="278">
        <v>348</v>
      </c>
      <c r="AV57" s="278">
        <v>326</v>
      </c>
      <c r="AW57" s="278">
        <v>338</v>
      </c>
      <c r="AX57" s="278">
        <v>325</v>
      </c>
      <c r="AY57" s="278">
        <v>364</v>
      </c>
      <c r="AZ57" s="278">
        <v>341</v>
      </c>
      <c r="BA57" s="278">
        <v>342</v>
      </c>
      <c r="BB57" s="278">
        <v>363</v>
      </c>
      <c r="BC57" s="278">
        <v>355</v>
      </c>
      <c r="BD57" s="278">
        <v>328</v>
      </c>
      <c r="BE57" s="278">
        <v>340</v>
      </c>
      <c r="BF57" s="278">
        <v>382</v>
      </c>
      <c r="BG57" s="278">
        <v>352</v>
      </c>
      <c r="BH57" s="278">
        <v>314</v>
      </c>
      <c r="BI57" s="278">
        <v>318</v>
      </c>
      <c r="BJ57" s="278">
        <v>271</v>
      </c>
      <c r="BK57" s="278">
        <v>302</v>
      </c>
      <c r="BL57" s="278">
        <v>274</v>
      </c>
      <c r="BM57" s="278">
        <v>270</v>
      </c>
      <c r="BN57" s="278">
        <v>224</v>
      </c>
      <c r="BO57" s="278">
        <v>205</v>
      </c>
      <c r="BP57" s="278">
        <v>171</v>
      </c>
      <c r="BQ57" s="278">
        <v>144</v>
      </c>
      <c r="BR57" s="278">
        <v>136</v>
      </c>
      <c r="BS57" s="278">
        <v>124</v>
      </c>
      <c r="BT57" s="278">
        <v>129</v>
      </c>
      <c r="BU57" s="278">
        <v>147</v>
      </c>
      <c r="BV57" s="278">
        <v>101</v>
      </c>
      <c r="BW57" s="278">
        <v>133</v>
      </c>
      <c r="BX57" s="278">
        <v>107</v>
      </c>
      <c r="BY57" s="278">
        <v>125</v>
      </c>
      <c r="BZ57" s="278">
        <v>91</v>
      </c>
      <c r="CA57" s="278">
        <v>87</v>
      </c>
      <c r="CB57" s="278">
        <v>79</v>
      </c>
      <c r="CC57" s="278">
        <v>73</v>
      </c>
      <c r="CD57" s="278">
        <v>52</v>
      </c>
      <c r="CE57" s="278">
        <v>55</v>
      </c>
      <c r="CF57" s="278">
        <v>45</v>
      </c>
      <c r="CG57" s="278">
        <v>34</v>
      </c>
      <c r="CH57" s="278">
        <v>26</v>
      </c>
      <c r="CI57" s="278">
        <v>29</v>
      </c>
      <c r="CJ57" s="278">
        <v>27</v>
      </c>
      <c r="CK57" s="278">
        <v>15</v>
      </c>
      <c r="CL57" s="278">
        <v>13</v>
      </c>
      <c r="CM57" s="278">
        <v>17</v>
      </c>
      <c r="CN57" s="278">
        <v>10</v>
      </c>
      <c r="CO57" s="278">
        <v>13</v>
      </c>
      <c r="CP57" s="278">
        <v>19</v>
      </c>
      <c r="CQ57" s="278">
        <v>9</v>
      </c>
      <c r="CR57" s="278">
        <v>11</v>
      </c>
      <c r="CS57" s="278">
        <v>7</v>
      </c>
      <c r="CT57" s="278">
        <v>6</v>
      </c>
      <c r="CU57" s="278">
        <v>5</v>
      </c>
      <c r="CV57" s="278">
        <v>3</v>
      </c>
      <c r="CW57" s="278">
        <v>1</v>
      </c>
      <c r="CX57" s="278">
        <v>1</v>
      </c>
      <c r="CY57" s="278">
        <v>3</v>
      </c>
      <c r="CZ57" s="278">
        <v>25</v>
      </c>
      <c r="DA57" s="286">
        <v>2</v>
      </c>
      <c r="DB57" s="285">
        <v>1176</v>
      </c>
      <c r="DC57" s="285">
        <v>969</v>
      </c>
      <c r="DD57" s="285">
        <v>641</v>
      </c>
      <c r="DE57" s="285">
        <v>25437</v>
      </c>
    </row>
    <row r="58" spans="1:109" s="210" customFormat="1" ht="22.5" customHeight="1">
      <c r="A58" s="208"/>
      <c r="B58" s="209" t="s">
        <v>8</v>
      </c>
      <c r="C58" s="278">
        <v>145</v>
      </c>
      <c r="D58" s="278">
        <v>203</v>
      </c>
      <c r="E58" s="278">
        <v>194</v>
      </c>
      <c r="F58" s="278">
        <v>178</v>
      </c>
      <c r="G58" s="278">
        <v>185</v>
      </c>
      <c r="H58" s="278">
        <v>208</v>
      </c>
      <c r="I58" s="278">
        <v>218</v>
      </c>
      <c r="J58" s="278">
        <v>261</v>
      </c>
      <c r="K58" s="278">
        <v>251</v>
      </c>
      <c r="L58" s="278">
        <v>270</v>
      </c>
      <c r="M58" s="278">
        <v>257</v>
      </c>
      <c r="N58" s="278">
        <v>290</v>
      </c>
      <c r="O58" s="278">
        <v>283</v>
      </c>
      <c r="P58" s="278">
        <v>271</v>
      </c>
      <c r="Q58" s="278">
        <v>352</v>
      </c>
      <c r="R58" s="278">
        <v>306</v>
      </c>
      <c r="S58" s="278">
        <v>381</v>
      </c>
      <c r="T58" s="278">
        <v>365</v>
      </c>
      <c r="U58" s="278">
        <v>445</v>
      </c>
      <c r="V58" s="278">
        <v>526</v>
      </c>
      <c r="W58" s="278">
        <v>504</v>
      </c>
      <c r="X58" s="278">
        <v>535</v>
      </c>
      <c r="Y58" s="278">
        <v>508</v>
      </c>
      <c r="Z58" s="278">
        <v>489</v>
      </c>
      <c r="AA58" s="278">
        <v>435</v>
      </c>
      <c r="AB58" s="278">
        <v>432</v>
      </c>
      <c r="AC58" s="278">
        <v>419</v>
      </c>
      <c r="AD58" s="278">
        <v>396</v>
      </c>
      <c r="AE58" s="278">
        <v>426</v>
      </c>
      <c r="AF58" s="278">
        <v>426</v>
      </c>
      <c r="AG58" s="278">
        <v>440</v>
      </c>
      <c r="AH58" s="278">
        <v>437</v>
      </c>
      <c r="AI58" s="278">
        <v>453</v>
      </c>
      <c r="AJ58" s="278">
        <v>451</v>
      </c>
      <c r="AK58" s="278">
        <v>429</v>
      </c>
      <c r="AL58" s="278">
        <v>462</v>
      </c>
      <c r="AM58" s="278">
        <v>434</v>
      </c>
      <c r="AN58" s="278">
        <v>387</v>
      </c>
      <c r="AO58" s="278">
        <v>370</v>
      </c>
      <c r="AP58" s="278">
        <v>394</v>
      </c>
      <c r="AQ58" s="278">
        <v>406</v>
      </c>
      <c r="AR58" s="278">
        <v>391</v>
      </c>
      <c r="AS58" s="278">
        <v>442</v>
      </c>
      <c r="AT58" s="278">
        <v>413</v>
      </c>
      <c r="AU58" s="278">
        <v>408</v>
      </c>
      <c r="AV58" s="278">
        <v>391</v>
      </c>
      <c r="AW58" s="278">
        <v>423</v>
      </c>
      <c r="AX58" s="278">
        <v>439</v>
      </c>
      <c r="AY58" s="278">
        <v>428</v>
      </c>
      <c r="AZ58" s="278">
        <v>435</v>
      </c>
      <c r="BA58" s="278">
        <v>385</v>
      </c>
      <c r="BB58" s="278">
        <v>441</v>
      </c>
      <c r="BC58" s="278">
        <v>444</v>
      </c>
      <c r="BD58" s="278">
        <v>397</v>
      </c>
      <c r="BE58" s="278">
        <v>375</v>
      </c>
      <c r="BF58" s="278">
        <v>445</v>
      </c>
      <c r="BG58" s="278">
        <v>377</v>
      </c>
      <c r="BH58" s="278">
        <v>394</v>
      </c>
      <c r="BI58" s="278">
        <v>392</v>
      </c>
      <c r="BJ58" s="278">
        <v>388</v>
      </c>
      <c r="BK58" s="278">
        <v>345</v>
      </c>
      <c r="BL58" s="278">
        <v>353</v>
      </c>
      <c r="BM58" s="278">
        <v>307</v>
      </c>
      <c r="BN58" s="278">
        <v>273</v>
      </c>
      <c r="BO58" s="278">
        <v>225</v>
      </c>
      <c r="BP58" s="278">
        <v>191</v>
      </c>
      <c r="BQ58" s="278">
        <v>191</v>
      </c>
      <c r="BR58" s="278">
        <v>196</v>
      </c>
      <c r="BS58" s="278">
        <v>149</v>
      </c>
      <c r="BT58" s="278">
        <v>181</v>
      </c>
      <c r="BU58" s="278">
        <v>169</v>
      </c>
      <c r="BV58" s="278">
        <v>147</v>
      </c>
      <c r="BW58" s="278">
        <v>156</v>
      </c>
      <c r="BX58" s="278">
        <v>158</v>
      </c>
      <c r="BY58" s="278">
        <v>138</v>
      </c>
      <c r="BZ58" s="278">
        <v>169</v>
      </c>
      <c r="CA58" s="278">
        <v>107</v>
      </c>
      <c r="CB58" s="278">
        <v>113</v>
      </c>
      <c r="CC58" s="278">
        <v>125</v>
      </c>
      <c r="CD58" s="278">
        <v>120</v>
      </c>
      <c r="CE58" s="278">
        <v>96</v>
      </c>
      <c r="CF58" s="278">
        <v>102</v>
      </c>
      <c r="CG58" s="278">
        <v>79</v>
      </c>
      <c r="CH58" s="278">
        <v>66</v>
      </c>
      <c r="CI58" s="278">
        <v>61</v>
      </c>
      <c r="CJ58" s="278">
        <v>56</v>
      </c>
      <c r="CK58" s="278">
        <v>39</v>
      </c>
      <c r="CL58" s="278">
        <v>28</v>
      </c>
      <c r="CM58" s="278">
        <v>27</v>
      </c>
      <c r="CN58" s="278">
        <v>20</v>
      </c>
      <c r="CO58" s="278">
        <v>18</v>
      </c>
      <c r="CP58" s="278">
        <v>18</v>
      </c>
      <c r="CQ58" s="278">
        <v>9</v>
      </c>
      <c r="CR58" s="278">
        <v>9</v>
      </c>
      <c r="CS58" s="278">
        <v>11</v>
      </c>
      <c r="CT58" s="278">
        <v>4</v>
      </c>
      <c r="CU58" s="278">
        <v>7</v>
      </c>
      <c r="CV58" s="278">
        <v>6</v>
      </c>
      <c r="CW58" s="278">
        <v>5</v>
      </c>
      <c r="CX58" s="278">
        <v>9</v>
      </c>
      <c r="CY58" s="278">
        <v>7</v>
      </c>
      <c r="CZ58" s="278">
        <v>51</v>
      </c>
      <c r="DA58" s="286">
        <v>3</v>
      </c>
      <c r="DB58" s="285">
        <v>1009</v>
      </c>
      <c r="DC58" s="285">
        <v>770</v>
      </c>
      <c r="DD58" s="285">
        <v>606</v>
      </c>
      <c r="DE58" s="285">
        <v>29559</v>
      </c>
    </row>
    <row r="59" spans="1:109" s="210" customFormat="1" ht="22.5" customHeight="1">
      <c r="A59" s="208" t="s">
        <v>138</v>
      </c>
      <c r="B59" s="209" t="s">
        <v>7</v>
      </c>
      <c r="C59" s="278">
        <v>888</v>
      </c>
      <c r="D59" s="278">
        <v>967</v>
      </c>
      <c r="E59" s="278">
        <v>1041</v>
      </c>
      <c r="F59" s="278">
        <v>969</v>
      </c>
      <c r="G59" s="278">
        <v>1054</v>
      </c>
      <c r="H59" s="278">
        <v>1107</v>
      </c>
      <c r="I59" s="278">
        <v>1069</v>
      </c>
      <c r="J59" s="278">
        <v>1119</v>
      </c>
      <c r="K59" s="278">
        <v>1110</v>
      </c>
      <c r="L59" s="278">
        <v>1175</v>
      </c>
      <c r="M59" s="278">
        <v>1124</v>
      </c>
      <c r="N59" s="278">
        <v>1217</v>
      </c>
      <c r="O59" s="278">
        <v>1091</v>
      </c>
      <c r="P59" s="278">
        <v>1177</v>
      </c>
      <c r="Q59" s="278">
        <v>1313</v>
      </c>
      <c r="R59" s="278">
        <v>1236</v>
      </c>
      <c r="S59" s="278">
        <v>1324</v>
      </c>
      <c r="T59" s="278">
        <v>1203</v>
      </c>
      <c r="U59" s="278">
        <v>1071</v>
      </c>
      <c r="V59" s="278">
        <v>1129</v>
      </c>
      <c r="W59" s="278">
        <v>1030</v>
      </c>
      <c r="X59" s="278">
        <v>959</v>
      </c>
      <c r="Y59" s="278">
        <v>855</v>
      </c>
      <c r="Z59" s="278">
        <v>940</v>
      </c>
      <c r="AA59" s="278">
        <v>889</v>
      </c>
      <c r="AB59" s="278">
        <v>917</v>
      </c>
      <c r="AC59" s="278">
        <v>1046</v>
      </c>
      <c r="AD59" s="278">
        <v>997</v>
      </c>
      <c r="AE59" s="278">
        <v>1094</v>
      </c>
      <c r="AF59" s="278">
        <v>1117</v>
      </c>
      <c r="AG59" s="278">
        <v>1157</v>
      </c>
      <c r="AH59" s="278">
        <v>1313</v>
      </c>
      <c r="AI59" s="278">
        <v>1338</v>
      </c>
      <c r="AJ59" s="278">
        <v>1302</v>
      </c>
      <c r="AK59" s="278">
        <v>1312</v>
      </c>
      <c r="AL59" s="278">
        <v>1413</v>
      </c>
      <c r="AM59" s="278">
        <v>1314</v>
      </c>
      <c r="AN59" s="278">
        <v>1335</v>
      </c>
      <c r="AO59" s="278">
        <v>1316</v>
      </c>
      <c r="AP59" s="278">
        <v>1370</v>
      </c>
      <c r="AQ59" s="278">
        <v>1369</v>
      </c>
      <c r="AR59" s="278">
        <v>1405</v>
      </c>
      <c r="AS59" s="278">
        <v>1369</v>
      </c>
      <c r="AT59" s="278">
        <v>1344</v>
      </c>
      <c r="AU59" s="278">
        <v>1301</v>
      </c>
      <c r="AV59" s="278">
        <v>1151</v>
      </c>
      <c r="AW59" s="278">
        <v>1272</v>
      </c>
      <c r="AX59" s="278">
        <v>1175</v>
      </c>
      <c r="AY59" s="278">
        <v>1142</v>
      </c>
      <c r="AZ59" s="278">
        <v>1071</v>
      </c>
      <c r="BA59" s="278">
        <v>994</v>
      </c>
      <c r="BB59" s="278">
        <v>1005</v>
      </c>
      <c r="BC59" s="278">
        <v>885</v>
      </c>
      <c r="BD59" s="278">
        <v>834</v>
      </c>
      <c r="BE59" s="278">
        <v>903</v>
      </c>
      <c r="BF59" s="278">
        <v>852</v>
      </c>
      <c r="BG59" s="278">
        <v>798</v>
      </c>
      <c r="BH59" s="278">
        <v>782</v>
      </c>
      <c r="BI59" s="278">
        <v>683</v>
      </c>
      <c r="BJ59" s="278">
        <v>655</v>
      </c>
      <c r="BK59" s="278">
        <v>604</v>
      </c>
      <c r="BL59" s="278">
        <v>643</v>
      </c>
      <c r="BM59" s="278">
        <v>554</v>
      </c>
      <c r="BN59" s="278">
        <v>507</v>
      </c>
      <c r="BO59" s="278">
        <v>443</v>
      </c>
      <c r="BP59" s="278">
        <v>393</v>
      </c>
      <c r="BQ59" s="278">
        <v>355</v>
      </c>
      <c r="BR59" s="278">
        <v>381</v>
      </c>
      <c r="BS59" s="278">
        <v>294</v>
      </c>
      <c r="BT59" s="278">
        <v>367</v>
      </c>
      <c r="BU59" s="278">
        <v>315</v>
      </c>
      <c r="BV59" s="278">
        <v>246</v>
      </c>
      <c r="BW59" s="278">
        <v>305</v>
      </c>
      <c r="BX59" s="278">
        <v>256</v>
      </c>
      <c r="BY59" s="278">
        <v>210</v>
      </c>
      <c r="BZ59" s="278">
        <v>195</v>
      </c>
      <c r="CA59" s="278">
        <v>191</v>
      </c>
      <c r="CB59" s="278">
        <v>149</v>
      </c>
      <c r="CC59" s="278">
        <v>126</v>
      </c>
      <c r="CD59" s="278">
        <v>129</v>
      </c>
      <c r="CE59" s="278">
        <v>94</v>
      </c>
      <c r="CF59" s="278">
        <v>84</v>
      </c>
      <c r="CG59" s="278">
        <v>76</v>
      </c>
      <c r="CH59" s="278">
        <v>62</v>
      </c>
      <c r="CI59" s="278">
        <v>54</v>
      </c>
      <c r="CJ59" s="278">
        <v>60</v>
      </c>
      <c r="CK59" s="278">
        <v>41</v>
      </c>
      <c r="CL59" s="278">
        <v>43</v>
      </c>
      <c r="CM59" s="278">
        <v>30</v>
      </c>
      <c r="CN59" s="278">
        <v>18</v>
      </c>
      <c r="CO59" s="278">
        <v>14</v>
      </c>
      <c r="CP59" s="278">
        <v>14</v>
      </c>
      <c r="CQ59" s="278">
        <v>10</v>
      </c>
      <c r="CR59" s="278">
        <v>10</v>
      </c>
      <c r="CS59" s="278">
        <v>8</v>
      </c>
      <c r="CT59" s="278">
        <v>7</v>
      </c>
      <c r="CU59" s="278">
        <v>6</v>
      </c>
      <c r="CV59" s="278">
        <v>3</v>
      </c>
      <c r="CW59" s="278">
        <v>1</v>
      </c>
      <c r="CX59" s="278">
        <v>1</v>
      </c>
      <c r="CY59" s="278">
        <v>2</v>
      </c>
      <c r="CZ59" s="278">
        <v>13</v>
      </c>
      <c r="DA59" s="286">
        <v>0</v>
      </c>
      <c r="DB59" s="285">
        <v>519</v>
      </c>
      <c r="DC59" s="285">
        <v>516</v>
      </c>
      <c r="DD59" s="285">
        <v>371</v>
      </c>
      <c r="DE59" s="285">
        <v>75108</v>
      </c>
    </row>
    <row r="60" spans="1:109" s="210" customFormat="1" ht="22.5" customHeight="1">
      <c r="A60" s="208"/>
      <c r="B60" s="209" t="s">
        <v>8</v>
      </c>
      <c r="C60" s="278">
        <v>881</v>
      </c>
      <c r="D60" s="278">
        <v>860</v>
      </c>
      <c r="E60" s="278">
        <v>977</v>
      </c>
      <c r="F60" s="278">
        <v>1004</v>
      </c>
      <c r="G60" s="278">
        <v>1016</v>
      </c>
      <c r="H60" s="278">
        <v>1009</v>
      </c>
      <c r="I60" s="278">
        <v>1033</v>
      </c>
      <c r="J60" s="278">
        <v>1051</v>
      </c>
      <c r="K60" s="278">
        <v>1046</v>
      </c>
      <c r="L60" s="278">
        <v>960</v>
      </c>
      <c r="M60" s="278">
        <v>1041</v>
      </c>
      <c r="N60" s="278">
        <v>1061</v>
      </c>
      <c r="O60" s="278">
        <v>1059</v>
      </c>
      <c r="P60" s="278">
        <v>1119</v>
      </c>
      <c r="Q60" s="278">
        <v>1249</v>
      </c>
      <c r="R60" s="278">
        <v>1244</v>
      </c>
      <c r="S60" s="278">
        <v>1218</v>
      </c>
      <c r="T60" s="278">
        <v>1152</v>
      </c>
      <c r="U60" s="278">
        <v>1071</v>
      </c>
      <c r="V60" s="278">
        <v>1105</v>
      </c>
      <c r="W60" s="278">
        <v>1060</v>
      </c>
      <c r="X60" s="278">
        <v>1076</v>
      </c>
      <c r="Y60" s="278">
        <v>979</v>
      </c>
      <c r="Z60" s="278">
        <v>1017</v>
      </c>
      <c r="AA60" s="278">
        <v>873</v>
      </c>
      <c r="AB60" s="278">
        <v>966</v>
      </c>
      <c r="AC60" s="278">
        <v>1074</v>
      </c>
      <c r="AD60" s="278">
        <v>1074</v>
      </c>
      <c r="AE60" s="278">
        <v>1258</v>
      </c>
      <c r="AF60" s="278">
        <v>1317</v>
      </c>
      <c r="AG60" s="278">
        <v>1384</v>
      </c>
      <c r="AH60" s="278">
        <v>1405</v>
      </c>
      <c r="AI60" s="278">
        <v>1532</v>
      </c>
      <c r="AJ60" s="278">
        <v>1500</v>
      </c>
      <c r="AK60" s="278">
        <v>1623</v>
      </c>
      <c r="AL60" s="278">
        <v>1610</v>
      </c>
      <c r="AM60" s="278">
        <v>1641</v>
      </c>
      <c r="AN60" s="278">
        <v>1668</v>
      </c>
      <c r="AO60" s="278">
        <v>1580</v>
      </c>
      <c r="AP60" s="278">
        <v>1611</v>
      </c>
      <c r="AQ60" s="278">
        <v>1583</v>
      </c>
      <c r="AR60" s="278">
        <v>1566</v>
      </c>
      <c r="AS60" s="278">
        <v>1606</v>
      </c>
      <c r="AT60" s="278">
        <v>1624</v>
      </c>
      <c r="AU60" s="278">
        <v>1466</v>
      </c>
      <c r="AV60" s="278">
        <v>1370</v>
      </c>
      <c r="AW60" s="278">
        <v>1408</v>
      </c>
      <c r="AX60" s="278">
        <v>1378</v>
      </c>
      <c r="AY60" s="278">
        <v>1284</v>
      </c>
      <c r="AZ60" s="278">
        <v>1292</v>
      </c>
      <c r="BA60" s="278">
        <v>1231</v>
      </c>
      <c r="BB60" s="278">
        <v>1208</v>
      </c>
      <c r="BC60" s="278">
        <v>1159</v>
      </c>
      <c r="BD60" s="278">
        <v>989</v>
      </c>
      <c r="BE60" s="278">
        <v>1072</v>
      </c>
      <c r="BF60" s="278">
        <v>1091</v>
      </c>
      <c r="BG60" s="278">
        <v>964</v>
      </c>
      <c r="BH60" s="278">
        <v>916</v>
      </c>
      <c r="BI60" s="278">
        <v>896</v>
      </c>
      <c r="BJ60" s="278">
        <v>929</v>
      </c>
      <c r="BK60" s="278">
        <v>817</v>
      </c>
      <c r="BL60" s="278">
        <v>797</v>
      </c>
      <c r="BM60" s="278">
        <v>705</v>
      </c>
      <c r="BN60" s="278">
        <v>603</v>
      </c>
      <c r="BO60" s="278">
        <v>568</v>
      </c>
      <c r="BP60" s="278">
        <v>556</v>
      </c>
      <c r="BQ60" s="278">
        <v>446</v>
      </c>
      <c r="BR60" s="278">
        <v>469</v>
      </c>
      <c r="BS60" s="278">
        <v>406</v>
      </c>
      <c r="BT60" s="278">
        <v>448</v>
      </c>
      <c r="BU60" s="278">
        <v>394</v>
      </c>
      <c r="BV60" s="278">
        <v>345</v>
      </c>
      <c r="BW60" s="278">
        <v>362</v>
      </c>
      <c r="BX60" s="278">
        <v>324</v>
      </c>
      <c r="BY60" s="278">
        <v>305</v>
      </c>
      <c r="BZ60" s="278">
        <v>282</v>
      </c>
      <c r="CA60" s="278">
        <v>233</v>
      </c>
      <c r="CB60" s="278">
        <v>249</v>
      </c>
      <c r="CC60" s="278">
        <v>188</v>
      </c>
      <c r="CD60" s="278">
        <v>195</v>
      </c>
      <c r="CE60" s="278">
        <v>160</v>
      </c>
      <c r="CF60" s="278">
        <v>150</v>
      </c>
      <c r="CG60" s="278">
        <v>139</v>
      </c>
      <c r="CH60" s="278">
        <v>123</v>
      </c>
      <c r="CI60" s="278">
        <v>108</v>
      </c>
      <c r="CJ60" s="278">
        <v>89</v>
      </c>
      <c r="CK60" s="278">
        <v>62</v>
      </c>
      <c r="CL60" s="278">
        <v>60</v>
      </c>
      <c r="CM60" s="278">
        <v>56</v>
      </c>
      <c r="CN60" s="278">
        <v>40</v>
      </c>
      <c r="CO60" s="278">
        <v>33</v>
      </c>
      <c r="CP60" s="278">
        <v>26</v>
      </c>
      <c r="CQ60" s="278">
        <v>18</v>
      </c>
      <c r="CR60" s="278">
        <v>20</v>
      </c>
      <c r="CS60" s="278">
        <v>7</v>
      </c>
      <c r="CT60" s="278">
        <v>7</v>
      </c>
      <c r="CU60" s="278">
        <v>6</v>
      </c>
      <c r="CV60" s="278">
        <v>9</v>
      </c>
      <c r="CW60" s="278">
        <v>4</v>
      </c>
      <c r="CX60" s="278">
        <v>4</v>
      </c>
      <c r="CY60" s="278">
        <v>1</v>
      </c>
      <c r="CZ60" s="278">
        <v>23</v>
      </c>
      <c r="DA60" s="286">
        <v>1</v>
      </c>
      <c r="DB60" s="285">
        <v>429</v>
      </c>
      <c r="DC60" s="285">
        <v>336</v>
      </c>
      <c r="DD60" s="285">
        <v>310</v>
      </c>
      <c r="DE60" s="285">
        <v>83349</v>
      </c>
    </row>
    <row r="61" spans="1:109" s="210" customFormat="1" ht="22.5" customHeight="1">
      <c r="A61" s="288" t="s">
        <v>106</v>
      </c>
      <c r="B61" s="209" t="s">
        <v>7</v>
      </c>
      <c r="C61" s="278">
        <v>173</v>
      </c>
      <c r="D61" s="278">
        <v>177</v>
      </c>
      <c r="E61" s="278">
        <v>174</v>
      </c>
      <c r="F61" s="278">
        <v>178</v>
      </c>
      <c r="G61" s="278">
        <v>207</v>
      </c>
      <c r="H61" s="278">
        <v>206</v>
      </c>
      <c r="I61" s="278">
        <v>205</v>
      </c>
      <c r="J61" s="278">
        <v>234</v>
      </c>
      <c r="K61" s="278">
        <v>229</v>
      </c>
      <c r="L61" s="278">
        <v>230</v>
      </c>
      <c r="M61" s="278">
        <v>294</v>
      </c>
      <c r="N61" s="278">
        <v>305</v>
      </c>
      <c r="O61" s="278">
        <v>297</v>
      </c>
      <c r="P61" s="278">
        <v>288</v>
      </c>
      <c r="Q61" s="278">
        <v>357</v>
      </c>
      <c r="R61" s="278">
        <v>354</v>
      </c>
      <c r="S61" s="278">
        <v>366</v>
      </c>
      <c r="T61" s="278">
        <v>382</v>
      </c>
      <c r="U61" s="278">
        <v>363</v>
      </c>
      <c r="V61" s="278">
        <v>387</v>
      </c>
      <c r="W61" s="278">
        <v>362</v>
      </c>
      <c r="X61" s="278">
        <v>328</v>
      </c>
      <c r="Y61" s="278">
        <v>375</v>
      </c>
      <c r="Z61" s="278">
        <v>398</v>
      </c>
      <c r="AA61" s="278">
        <v>346</v>
      </c>
      <c r="AB61" s="278">
        <v>339</v>
      </c>
      <c r="AC61" s="278">
        <v>337</v>
      </c>
      <c r="AD61" s="278">
        <v>317</v>
      </c>
      <c r="AE61" s="278">
        <v>339</v>
      </c>
      <c r="AF61" s="278">
        <v>360</v>
      </c>
      <c r="AG61" s="278">
        <v>368</v>
      </c>
      <c r="AH61" s="278">
        <v>364</v>
      </c>
      <c r="AI61" s="278">
        <v>394</v>
      </c>
      <c r="AJ61" s="278">
        <v>398</v>
      </c>
      <c r="AK61" s="278">
        <v>387</v>
      </c>
      <c r="AL61" s="278">
        <v>379</v>
      </c>
      <c r="AM61" s="278">
        <v>321</v>
      </c>
      <c r="AN61" s="278">
        <v>298</v>
      </c>
      <c r="AO61" s="278">
        <v>365</v>
      </c>
      <c r="AP61" s="278">
        <v>357</v>
      </c>
      <c r="AQ61" s="278">
        <v>350</v>
      </c>
      <c r="AR61" s="278">
        <v>337</v>
      </c>
      <c r="AS61" s="278">
        <v>308</v>
      </c>
      <c r="AT61" s="278">
        <v>330</v>
      </c>
      <c r="AU61" s="278">
        <v>395</v>
      </c>
      <c r="AV61" s="278">
        <v>307</v>
      </c>
      <c r="AW61" s="278">
        <v>360</v>
      </c>
      <c r="AX61" s="278">
        <v>329</v>
      </c>
      <c r="AY61" s="278">
        <v>373</v>
      </c>
      <c r="AZ61" s="278">
        <v>331</v>
      </c>
      <c r="BA61" s="278">
        <v>377</v>
      </c>
      <c r="BB61" s="278">
        <v>398</v>
      </c>
      <c r="BC61" s="278">
        <v>405</v>
      </c>
      <c r="BD61" s="278">
        <v>385</v>
      </c>
      <c r="BE61" s="278">
        <v>357</v>
      </c>
      <c r="BF61" s="278">
        <v>367</v>
      </c>
      <c r="BG61" s="278">
        <v>366</v>
      </c>
      <c r="BH61" s="278">
        <v>366</v>
      </c>
      <c r="BI61" s="278">
        <v>348</v>
      </c>
      <c r="BJ61" s="278">
        <v>356</v>
      </c>
      <c r="BK61" s="278">
        <v>321</v>
      </c>
      <c r="BL61" s="278">
        <v>322</v>
      </c>
      <c r="BM61" s="278">
        <v>323</v>
      </c>
      <c r="BN61" s="278">
        <v>274</v>
      </c>
      <c r="BO61" s="278">
        <v>231</v>
      </c>
      <c r="BP61" s="278">
        <v>205</v>
      </c>
      <c r="BQ61" s="278">
        <v>167</v>
      </c>
      <c r="BR61" s="278">
        <v>139</v>
      </c>
      <c r="BS61" s="278">
        <v>150</v>
      </c>
      <c r="BT61" s="278">
        <v>157</v>
      </c>
      <c r="BU61" s="278">
        <v>158</v>
      </c>
      <c r="BV61" s="278">
        <v>133</v>
      </c>
      <c r="BW61" s="278">
        <v>140</v>
      </c>
      <c r="BX61" s="278">
        <v>162</v>
      </c>
      <c r="BY61" s="278">
        <v>130</v>
      </c>
      <c r="BZ61" s="278">
        <v>113</v>
      </c>
      <c r="CA61" s="278">
        <v>111</v>
      </c>
      <c r="CB61" s="278">
        <v>87</v>
      </c>
      <c r="CC61" s="278">
        <v>81</v>
      </c>
      <c r="CD61" s="278">
        <v>94</v>
      </c>
      <c r="CE61" s="278">
        <v>51</v>
      </c>
      <c r="CF61" s="278">
        <v>45</v>
      </c>
      <c r="CG61" s="278">
        <v>48</v>
      </c>
      <c r="CH61" s="278">
        <v>44</v>
      </c>
      <c r="CI61" s="278">
        <v>36</v>
      </c>
      <c r="CJ61" s="278">
        <v>28</v>
      </c>
      <c r="CK61" s="278">
        <v>20</v>
      </c>
      <c r="CL61" s="278">
        <v>23</v>
      </c>
      <c r="CM61" s="278">
        <v>14</v>
      </c>
      <c r="CN61" s="278">
        <v>19</v>
      </c>
      <c r="CO61" s="278">
        <v>20</v>
      </c>
      <c r="CP61" s="278">
        <v>11</v>
      </c>
      <c r="CQ61" s="278">
        <v>2</v>
      </c>
      <c r="CR61" s="278">
        <v>7</v>
      </c>
      <c r="CS61" s="278">
        <v>11</v>
      </c>
      <c r="CT61" s="278">
        <v>10</v>
      </c>
      <c r="CU61" s="278">
        <v>6</v>
      </c>
      <c r="CV61" s="278">
        <v>4</v>
      </c>
      <c r="CW61" s="278">
        <v>3</v>
      </c>
      <c r="CX61" s="278">
        <v>6</v>
      </c>
      <c r="CY61" s="285">
        <v>6</v>
      </c>
      <c r="CZ61" s="278">
        <v>9</v>
      </c>
      <c r="DA61" s="286">
        <v>0</v>
      </c>
      <c r="DB61" s="285">
        <v>555</v>
      </c>
      <c r="DC61" s="285">
        <v>862</v>
      </c>
      <c r="DD61" s="285">
        <v>291</v>
      </c>
      <c r="DE61" s="285">
        <v>25312</v>
      </c>
    </row>
    <row r="62" spans="1:109" s="210" customFormat="1" ht="22.5" customHeight="1">
      <c r="A62" s="208"/>
      <c r="B62" s="209" t="s">
        <v>8</v>
      </c>
      <c r="C62" s="278">
        <v>162</v>
      </c>
      <c r="D62" s="278">
        <v>141</v>
      </c>
      <c r="E62" s="278">
        <v>155</v>
      </c>
      <c r="F62" s="278">
        <v>140</v>
      </c>
      <c r="G62" s="278">
        <v>179</v>
      </c>
      <c r="H62" s="278">
        <v>180</v>
      </c>
      <c r="I62" s="278">
        <v>157</v>
      </c>
      <c r="J62" s="278">
        <v>206</v>
      </c>
      <c r="K62" s="278">
        <v>204</v>
      </c>
      <c r="L62" s="278">
        <v>224</v>
      </c>
      <c r="M62" s="278">
        <v>240</v>
      </c>
      <c r="N62" s="278">
        <v>266</v>
      </c>
      <c r="O62" s="278">
        <v>264</v>
      </c>
      <c r="P62" s="278">
        <v>256</v>
      </c>
      <c r="Q62" s="278">
        <v>308</v>
      </c>
      <c r="R62" s="278">
        <v>308</v>
      </c>
      <c r="S62" s="278">
        <v>369</v>
      </c>
      <c r="T62" s="278">
        <v>314</v>
      </c>
      <c r="U62" s="278">
        <v>313</v>
      </c>
      <c r="V62" s="278">
        <v>308</v>
      </c>
      <c r="W62" s="278">
        <v>337</v>
      </c>
      <c r="X62" s="278">
        <v>306</v>
      </c>
      <c r="Y62" s="278">
        <v>312</v>
      </c>
      <c r="Z62" s="278">
        <v>389</v>
      </c>
      <c r="AA62" s="278">
        <v>349</v>
      </c>
      <c r="AB62" s="278">
        <v>327</v>
      </c>
      <c r="AC62" s="278">
        <v>367</v>
      </c>
      <c r="AD62" s="278">
        <v>336</v>
      </c>
      <c r="AE62" s="278">
        <v>391</v>
      </c>
      <c r="AF62" s="278">
        <v>345</v>
      </c>
      <c r="AG62" s="278">
        <v>351</v>
      </c>
      <c r="AH62" s="278">
        <v>387</v>
      </c>
      <c r="AI62" s="278">
        <v>374</v>
      </c>
      <c r="AJ62" s="278">
        <v>362</v>
      </c>
      <c r="AK62" s="278">
        <v>405</v>
      </c>
      <c r="AL62" s="278">
        <v>373</v>
      </c>
      <c r="AM62" s="278">
        <v>395</v>
      </c>
      <c r="AN62" s="278">
        <v>368</v>
      </c>
      <c r="AO62" s="278">
        <v>351</v>
      </c>
      <c r="AP62" s="278">
        <v>373</v>
      </c>
      <c r="AQ62" s="278">
        <v>360</v>
      </c>
      <c r="AR62" s="278">
        <v>375</v>
      </c>
      <c r="AS62" s="278">
        <v>349</v>
      </c>
      <c r="AT62" s="278">
        <v>411</v>
      </c>
      <c r="AU62" s="278">
        <v>351</v>
      </c>
      <c r="AV62" s="278">
        <v>384</v>
      </c>
      <c r="AW62" s="278">
        <v>416</v>
      </c>
      <c r="AX62" s="278">
        <v>439</v>
      </c>
      <c r="AY62" s="278">
        <v>415</v>
      </c>
      <c r="AZ62" s="278">
        <v>395</v>
      </c>
      <c r="BA62" s="278">
        <v>441</v>
      </c>
      <c r="BB62" s="278">
        <v>481</v>
      </c>
      <c r="BC62" s="278">
        <v>469</v>
      </c>
      <c r="BD62" s="278">
        <v>420</v>
      </c>
      <c r="BE62" s="278">
        <v>424</v>
      </c>
      <c r="BF62" s="278">
        <v>446</v>
      </c>
      <c r="BG62" s="278">
        <v>429</v>
      </c>
      <c r="BH62" s="278">
        <v>459</v>
      </c>
      <c r="BI62" s="278">
        <v>415</v>
      </c>
      <c r="BJ62" s="278">
        <v>377</v>
      </c>
      <c r="BK62" s="278">
        <v>388</v>
      </c>
      <c r="BL62" s="278">
        <v>387</v>
      </c>
      <c r="BM62" s="278">
        <v>345</v>
      </c>
      <c r="BN62" s="278">
        <v>362</v>
      </c>
      <c r="BO62" s="278">
        <v>277</v>
      </c>
      <c r="BP62" s="278">
        <v>229</v>
      </c>
      <c r="BQ62" s="278">
        <v>187</v>
      </c>
      <c r="BR62" s="278">
        <v>196</v>
      </c>
      <c r="BS62" s="278">
        <v>199</v>
      </c>
      <c r="BT62" s="278">
        <v>178</v>
      </c>
      <c r="BU62" s="278">
        <v>198</v>
      </c>
      <c r="BV62" s="278">
        <v>174</v>
      </c>
      <c r="BW62" s="278">
        <v>219</v>
      </c>
      <c r="BX62" s="278">
        <v>184</v>
      </c>
      <c r="BY62" s="278">
        <v>180</v>
      </c>
      <c r="BZ62" s="278">
        <v>170</v>
      </c>
      <c r="CA62" s="278">
        <v>167</v>
      </c>
      <c r="CB62" s="278">
        <v>148</v>
      </c>
      <c r="CC62" s="278">
        <v>151</v>
      </c>
      <c r="CD62" s="278">
        <v>125</v>
      </c>
      <c r="CE62" s="278">
        <v>81</v>
      </c>
      <c r="CF62" s="278">
        <v>107</v>
      </c>
      <c r="CG62" s="278">
        <v>103</v>
      </c>
      <c r="CH62" s="278">
        <v>72</v>
      </c>
      <c r="CI62" s="278">
        <v>55</v>
      </c>
      <c r="CJ62" s="278">
        <v>47</v>
      </c>
      <c r="CK62" s="278">
        <v>33</v>
      </c>
      <c r="CL62" s="278">
        <v>35</v>
      </c>
      <c r="CM62" s="278">
        <v>28</v>
      </c>
      <c r="CN62" s="278">
        <v>23</v>
      </c>
      <c r="CO62" s="278">
        <v>13</v>
      </c>
      <c r="CP62" s="278">
        <v>10</v>
      </c>
      <c r="CQ62" s="278">
        <v>10</v>
      </c>
      <c r="CR62" s="278">
        <v>10</v>
      </c>
      <c r="CS62" s="278">
        <v>9</v>
      </c>
      <c r="CT62" s="278">
        <v>11</v>
      </c>
      <c r="CU62" s="278">
        <v>10</v>
      </c>
      <c r="CV62" s="278">
        <v>3</v>
      </c>
      <c r="CW62" s="278">
        <v>3</v>
      </c>
      <c r="CX62" s="285">
        <v>1</v>
      </c>
      <c r="CY62" s="285">
        <v>2</v>
      </c>
      <c r="CZ62" s="278">
        <v>4</v>
      </c>
      <c r="DA62" s="286">
        <v>3</v>
      </c>
      <c r="DB62" s="285">
        <v>475</v>
      </c>
      <c r="DC62" s="285">
        <v>730</v>
      </c>
      <c r="DD62" s="285">
        <v>291</v>
      </c>
      <c r="DE62" s="285">
        <v>26781</v>
      </c>
    </row>
    <row r="63" spans="1:109" s="210" customFormat="1" ht="22.5" customHeight="1">
      <c r="A63" s="208" t="s">
        <v>112</v>
      </c>
      <c r="B63" s="209" t="s">
        <v>7</v>
      </c>
      <c r="C63" s="278">
        <v>256</v>
      </c>
      <c r="D63" s="278">
        <v>291</v>
      </c>
      <c r="E63" s="278">
        <v>313</v>
      </c>
      <c r="F63" s="278">
        <v>300</v>
      </c>
      <c r="G63" s="278">
        <v>345</v>
      </c>
      <c r="H63" s="278">
        <v>351</v>
      </c>
      <c r="I63" s="278">
        <v>308</v>
      </c>
      <c r="J63" s="278">
        <v>357</v>
      </c>
      <c r="K63" s="278">
        <v>366</v>
      </c>
      <c r="L63" s="278">
        <v>408</v>
      </c>
      <c r="M63" s="278">
        <v>442</v>
      </c>
      <c r="N63" s="278">
        <v>476</v>
      </c>
      <c r="O63" s="278">
        <v>435</v>
      </c>
      <c r="P63" s="278">
        <v>435</v>
      </c>
      <c r="Q63" s="278">
        <v>554</v>
      </c>
      <c r="R63" s="278">
        <v>517</v>
      </c>
      <c r="S63" s="278">
        <v>512</v>
      </c>
      <c r="T63" s="278">
        <v>452</v>
      </c>
      <c r="U63" s="278">
        <v>451</v>
      </c>
      <c r="V63" s="278">
        <v>434</v>
      </c>
      <c r="W63" s="278">
        <v>479</v>
      </c>
      <c r="X63" s="278">
        <v>1377</v>
      </c>
      <c r="Y63" s="278">
        <v>1491</v>
      </c>
      <c r="Z63" s="278">
        <v>637</v>
      </c>
      <c r="AA63" s="278">
        <v>549</v>
      </c>
      <c r="AB63" s="278">
        <v>526</v>
      </c>
      <c r="AC63" s="278">
        <v>526</v>
      </c>
      <c r="AD63" s="278">
        <v>515</v>
      </c>
      <c r="AE63" s="278">
        <v>552</v>
      </c>
      <c r="AF63" s="278">
        <v>472</v>
      </c>
      <c r="AG63" s="278">
        <v>502</v>
      </c>
      <c r="AH63" s="278">
        <v>543</v>
      </c>
      <c r="AI63" s="278">
        <v>557</v>
      </c>
      <c r="AJ63" s="278">
        <v>513</v>
      </c>
      <c r="AK63" s="278">
        <v>523</v>
      </c>
      <c r="AL63" s="278">
        <v>488</v>
      </c>
      <c r="AM63" s="278">
        <v>534</v>
      </c>
      <c r="AN63" s="278">
        <v>516</v>
      </c>
      <c r="AO63" s="278">
        <v>553</v>
      </c>
      <c r="AP63" s="278">
        <v>524</v>
      </c>
      <c r="AQ63" s="278">
        <v>513</v>
      </c>
      <c r="AR63" s="278">
        <v>564</v>
      </c>
      <c r="AS63" s="278">
        <v>555</v>
      </c>
      <c r="AT63" s="278">
        <v>562</v>
      </c>
      <c r="AU63" s="278">
        <v>581</v>
      </c>
      <c r="AV63" s="278">
        <v>531</v>
      </c>
      <c r="AW63" s="278">
        <v>535</v>
      </c>
      <c r="AX63" s="278">
        <v>543</v>
      </c>
      <c r="AY63" s="278">
        <v>505</v>
      </c>
      <c r="AZ63" s="278">
        <v>501</v>
      </c>
      <c r="BA63" s="278">
        <v>596</v>
      </c>
      <c r="BB63" s="278">
        <v>563</v>
      </c>
      <c r="BC63" s="278">
        <v>515</v>
      </c>
      <c r="BD63" s="278">
        <v>509</v>
      </c>
      <c r="BE63" s="278">
        <v>461</v>
      </c>
      <c r="BF63" s="278">
        <v>498</v>
      </c>
      <c r="BG63" s="278">
        <v>449</v>
      </c>
      <c r="BH63" s="278">
        <v>445</v>
      </c>
      <c r="BI63" s="278">
        <v>353</v>
      </c>
      <c r="BJ63" s="278">
        <v>355</v>
      </c>
      <c r="BK63" s="278">
        <v>330</v>
      </c>
      <c r="BL63" s="278">
        <v>327</v>
      </c>
      <c r="BM63" s="278">
        <v>291</v>
      </c>
      <c r="BN63" s="278">
        <v>252</v>
      </c>
      <c r="BO63" s="278">
        <v>235</v>
      </c>
      <c r="BP63" s="278">
        <v>202</v>
      </c>
      <c r="BQ63" s="278">
        <v>170</v>
      </c>
      <c r="BR63" s="278">
        <v>183</v>
      </c>
      <c r="BS63" s="278">
        <v>162</v>
      </c>
      <c r="BT63" s="278">
        <v>186</v>
      </c>
      <c r="BU63" s="278">
        <v>149</v>
      </c>
      <c r="BV63" s="278">
        <v>151</v>
      </c>
      <c r="BW63" s="278">
        <v>152</v>
      </c>
      <c r="BX63" s="278">
        <v>138</v>
      </c>
      <c r="BY63" s="278">
        <v>128</v>
      </c>
      <c r="BZ63" s="278">
        <v>136</v>
      </c>
      <c r="CA63" s="278">
        <v>106</v>
      </c>
      <c r="CB63" s="278">
        <v>118</v>
      </c>
      <c r="CC63" s="278">
        <v>87</v>
      </c>
      <c r="CD63" s="278">
        <v>104</v>
      </c>
      <c r="CE63" s="278">
        <v>71</v>
      </c>
      <c r="CF63" s="278">
        <v>59</v>
      </c>
      <c r="CG63" s="278">
        <v>66</v>
      </c>
      <c r="CH63" s="278">
        <v>49</v>
      </c>
      <c r="CI63" s="278">
        <v>49</v>
      </c>
      <c r="CJ63" s="278">
        <v>55</v>
      </c>
      <c r="CK63" s="278">
        <v>38</v>
      </c>
      <c r="CL63" s="278">
        <v>20</v>
      </c>
      <c r="CM63" s="278">
        <v>25</v>
      </c>
      <c r="CN63" s="278">
        <v>16</v>
      </c>
      <c r="CO63" s="278">
        <v>15</v>
      </c>
      <c r="CP63" s="278">
        <v>15</v>
      </c>
      <c r="CQ63" s="278">
        <v>11</v>
      </c>
      <c r="CR63" s="278">
        <v>18</v>
      </c>
      <c r="CS63" s="278">
        <v>6</v>
      </c>
      <c r="CT63" s="278">
        <v>6</v>
      </c>
      <c r="CU63" s="278">
        <v>4</v>
      </c>
      <c r="CV63" s="278">
        <v>5</v>
      </c>
      <c r="CW63" s="278">
        <v>2</v>
      </c>
      <c r="CX63" s="278">
        <v>4</v>
      </c>
      <c r="CY63" s="278">
        <v>2</v>
      </c>
      <c r="CZ63" s="278">
        <v>3</v>
      </c>
      <c r="DA63" s="286">
        <v>0</v>
      </c>
      <c r="DB63" s="285">
        <v>601</v>
      </c>
      <c r="DC63" s="285">
        <v>280</v>
      </c>
      <c r="DD63" s="285">
        <v>1098</v>
      </c>
      <c r="DE63" s="285">
        <v>36639</v>
      </c>
    </row>
    <row r="64" spans="1:109" s="210" customFormat="1" ht="22.5" customHeight="1">
      <c r="A64" s="208"/>
      <c r="B64" s="209" t="s">
        <v>8</v>
      </c>
      <c r="C64" s="278">
        <v>239</v>
      </c>
      <c r="D64" s="278">
        <v>244</v>
      </c>
      <c r="E64" s="278">
        <v>278</v>
      </c>
      <c r="F64" s="278">
        <v>283</v>
      </c>
      <c r="G64" s="278">
        <v>296</v>
      </c>
      <c r="H64" s="278">
        <v>300</v>
      </c>
      <c r="I64" s="278">
        <v>350</v>
      </c>
      <c r="J64" s="278">
        <v>326</v>
      </c>
      <c r="K64" s="278">
        <v>359</v>
      </c>
      <c r="L64" s="278">
        <v>424</v>
      </c>
      <c r="M64" s="278">
        <v>425</v>
      </c>
      <c r="N64" s="278">
        <v>512</v>
      </c>
      <c r="O64" s="278">
        <v>409</v>
      </c>
      <c r="P64" s="278">
        <v>374</v>
      </c>
      <c r="Q64" s="278">
        <v>445</v>
      </c>
      <c r="R64" s="278">
        <v>451</v>
      </c>
      <c r="S64" s="278">
        <v>496</v>
      </c>
      <c r="T64" s="278">
        <v>490</v>
      </c>
      <c r="U64" s="278">
        <v>503</v>
      </c>
      <c r="V64" s="278">
        <v>454</v>
      </c>
      <c r="W64" s="278">
        <v>424</v>
      </c>
      <c r="X64" s="278">
        <v>485</v>
      </c>
      <c r="Y64" s="278">
        <v>450</v>
      </c>
      <c r="Z64" s="278">
        <v>475</v>
      </c>
      <c r="AA64" s="278">
        <v>443</v>
      </c>
      <c r="AB64" s="278">
        <v>425</v>
      </c>
      <c r="AC64" s="278">
        <v>480</v>
      </c>
      <c r="AD64" s="278">
        <v>491</v>
      </c>
      <c r="AE64" s="278">
        <v>509</v>
      </c>
      <c r="AF64" s="278">
        <v>552</v>
      </c>
      <c r="AG64" s="278">
        <v>545</v>
      </c>
      <c r="AH64" s="278">
        <v>633</v>
      </c>
      <c r="AI64" s="278">
        <v>570</v>
      </c>
      <c r="AJ64" s="278">
        <v>593</v>
      </c>
      <c r="AK64" s="278">
        <v>585</v>
      </c>
      <c r="AL64" s="278">
        <v>594</v>
      </c>
      <c r="AM64" s="278">
        <v>595</v>
      </c>
      <c r="AN64" s="278">
        <v>625</v>
      </c>
      <c r="AO64" s="278">
        <v>597</v>
      </c>
      <c r="AP64" s="278">
        <v>610</v>
      </c>
      <c r="AQ64" s="278">
        <v>627</v>
      </c>
      <c r="AR64" s="278">
        <v>630</v>
      </c>
      <c r="AS64" s="278">
        <v>639</v>
      </c>
      <c r="AT64" s="278">
        <v>635</v>
      </c>
      <c r="AU64" s="278">
        <v>635</v>
      </c>
      <c r="AV64" s="278">
        <v>585</v>
      </c>
      <c r="AW64" s="278">
        <v>649</v>
      </c>
      <c r="AX64" s="278">
        <v>657</v>
      </c>
      <c r="AY64" s="278">
        <v>632</v>
      </c>
      <c r="AZ64" s="278">
        <v>631</v>
      </c>
      <c r="BA64" s="278">
        <v>615</v>
      </c>
      <c r="BB64" s="278">
        <v>583</v>
      </c>
      <c r="BC64" s="278">
        <v>579</v>
      </c>
      <c r="BD64" s="278">
        <v>524</v>
      </c>
      <c r="BE64" s="278">
        <v>531</v>
      </c>
      <c r="BF64" s="278">
        <v>531</v>
      </c>
      <c r="BG64" s="278">
        <v>545</v>
      </c>
      <c r="BH64" s="278">
        <v>488</v>
      </c>
      <c r="BI64" s="278">
        <v>446</v>
      </c>
      <c r="BJ64" s="278">
        <v>424</v>
      </c>
      <c r="BK64" s="278">
        <v>425</v>
      </c>
      <c r="BL64" s="278">
        <v>419</v>
      </c>
      <c r="BM64" s="278">
        <v>342</v>
      </c>
      <c r="BN64" s="278">
        <v>320</v>
      </c>
      <c r="BO64" s="278">
        <v>315</v>
      </c>
      <c r="BP64" s="278">
        <v>286</v>
      </c>
      <c r="BQ64" s="278">
        <v>269</v>
      </c>
      <c r="BR64" s="278">
        <v>257</v>
      </c>
      <c r="BS64" s="278">
        <v>245</v>
      </c>
      <c r="BT64" s="278">
        <v>240</v>
      </c>
      <c r="BU64" s="278">
        <v>220</v>
      </c>
      <c r="BV64" s="278">
        <v>198</v>
      </c>
      <c r="BW64" s="278">
        <v>208</v>
      </c>
      <c r="BX64" s="278">
        <v>230</v>
      </c>
      <c r="BY64" s="278">
        <v>218</v>
      </c>
      <c r="BZ64" s="278">
        <v>221</v>
      </c>
      <c r="CA64" s="278">
        <v>160</v>
      </c>
      <c r="CB64" s="278">
        <v>177</v>
      </c>
      <c r="CC64" s="278">
        <v>148</v>
      </c>
      <c r="CD64" s="278">
        <v>154</v>
      </c>
      <c r="CE64" s="278">
        <v>137</v>
      </c>
      <c r="CF64" s="278">
        <v>130</v>
      </c>
      <c r="CG64" s="278">
        <v>107</v>
      </c>
      <c r="CH64" s="278">
        <v>115</v>
      </c>
      <c r="CI64" s="278">
        <v>93</v>
      </c>
      <c r="CJ64" s="278">
        <v>77</v>
      </c>
      <c r="CK64" s="278">
        <v>92</v>
      </c>
      <c r="CL64" s="278">
        <v>70</v>
      </c>
      <c r="CM64" s="278">
        <v>51</v>
      </c>
      <c r="CN64" s="278">
        <v>61</v>
      </c>
      <c r="CO64" s="278">
        <v>45</v>
      </c>
      <c r="CP64" s="278">
        <v>32</v>
      </c>
      <c r="CQ64" s="278">
        <v>31</v>
      </c>
      <c r="CR64" s="278">
        <v>18</v>
      </c>
      <c r="CS64" s="278">
        <v>13</v>
      </c>
      <c r="CT64" s="278">
        <v>15</v>
      </c>
      <c r="CU64" s="278">
        <v>8</v>
      </c>
      <c r="CV64" s="278">
        <v>10</v>
      </c>
      <c r="CW64" s="278">
        <v>5</v>
      </c>
      <c r="CX64" s="285">
        <v>7</v>
      </c>
      <c r="CY64" s="278">
        <v>0</v>
      </c>
      <c r="CZ64" s="278">
        <v>9</v>
      </c>
      <c r="DA64" s="286">
        <v>0</v>
      </c>
      <c r="DB64" s="285">
        <v>412</v>
      </c>
      <c r="DC64" s="285">
        <v>188</v>
      </c>
      <c r="DD64" s="285">
        <v>191</v>
      </c>
      <c r="DE64" s="285">
        <v>36894</v>
      </c>
    </row>
    <row r="65" spans="1:109" s="210" customFormat="1" ht="22.5" customHeight="1">
      <c r="A65" s="208" t="s">
        <v>114</v>
      </c>
      <c r="B65" s="209" t="s">
        <v>7</v>
      </c>
      <c r="C65" s="278">
        <v>373</v>
      </c>
      <c r="D65" s="278">
        <v>375</v>
      </c>
      <c r="E65" s="278">
        <v>407</v>
      </c>
      <c r="F65" s="278">
        <v>425</v>
      </c>
      <c r="G65" s="278">
        <v>437</v>
      </c>
      <c r="H65" s="278">
        <v>434</v>
      </c>
      <c r="I65" s="278">
        <v>462</v>
      </c>
      <c r="J65" s="278">
        <v>491</v>
      </c>
      <c r="K65" s="278">
        <v>495</v>
      </c>
      <c r="L65" s="278">
        <v>491</v>
      </c>
      <c r="M65" s="278">
        <v>460</v>
      </c>
      <c r="N65" s="278">
        <v>573</v>
      </c>
      <c r="O65" s="278">
        <v>547</v>
      </c>
      <c r="P65" s="278">
        <v>581</v>
      </c>
      <c r="Q65" s="278">
        <v>699</v>
      </c>
      <c r="R65" s="278">
        <v>690</v>
      </c>
      <c r="S65" s="278">
        <v>734</v>
      </c>
      <c r="T65" s="278">
        <v>684</v>
      </c>
      <c r="U65" s="278">
        <v>638</v>
      </c>
      <c r="V65" s="278">
        <v>644</v>
      </c>
      <c r="W65" s="278">
        <v>672</v>
      </c>
      <c r="X65" s="278">
        <v>663</v>
      </c>
      <c r="Y65" s="278">
        <v>574</v>
      </c>
      <c r="Z65" s="278">
        <v>602</v>
      </c>
      <c r="AA65" s="278">
        <v>539</v>
      </c>
      <c r="AB65" s="278">
        <v>632</v>
      </c>
      <c r="AC65" s="278">
        <v>620</v>
      </c>
      <c r="AD65" s="278">
        <v>646</v>
      </c>
      <c r="AE65" s="278">
        <v>647</v>
      </c>
      <c r="AF65" s="278">
        <v>655</v>
      </c>
      <c r="AG65" s="278">
        <v>730</v>
      </c>
      <c r="AH65" s="278">
        <v>712</v>
      </c>
      <c r="AI65" s="278">
        <v>718</v>
      </c>
      <c r="AJ65" s="278">
        <v>669</v>
      </c>
      <c r="AK65" s="278">
        <v>713</v>
      </c>
      <c r="AL65" s="278">
        <v>726</v>
      </c>
      <c r="AM65" s="278">
        <v>686</v>
      </c>
      <c r="AN65" s="278">
        <v>713</v>
      </c>
      <c r="AO65" s="278">
        <v>635</v>
      </c>
      <c r="AP65" s="278">
        <v>689</v>
      </c>
      <c r="AQ65" s="278">
        <v>687</v>
      </c>
      <c r="AR65" s="278">
        <v>712</v>
      </c>
      <c r="AS65" s="278">
        <v>700</v>
      </c>
      <c r="AT65" s="278">
        <v>681</v>
      </c>
      <c r="AU65" s="278">
        <v>669</v>
      </c>
      <c r="AV65" s="278">
        <v>687</v>
      </c>
      <c r="AW65" s="278">
        <v>716</v>
      </c>
      <c r="AX65" s="278">
        <v>793</v>
      </c>
      <c r="AY65" s="278">
        <v>695</v>
      </c>
      <c r="AZ65" s="278">
        <v>674</v>
      </c>
      <c r="BA65" s="278">
        <v>703</v>
      </c>
      <c r="BB65" s="278">
        <v>719</v>
      </c>
      <c r="BC65" s="278">
        <v>692</v>
      </c>
      <c r="BD65" s="278">
        <v>612</v>
      </c>
      <c r="BE65" s="278">
        <v>661</v>
      </c>
      <c r="BF65" s="278">
        <v>632</v>
      </c>
      <c r="BG65" s="278">
        <v>573</v>
      </c>
      <c r="BH65" s="278">
        <v>544</v>
      </c>
      <c r="BI65" s="278">
        <v>535</v>
      </c>
      <c r="BJ65" s="278">
        <v>537</v>
      </c>
      <c r="BK65" s="278">
        <v>495</v>
      </c>
      <c r="BL65" s="278">
        <v>444</v>
      </c>
      <c r="BM65" s="278">
        <v>437</v>
      </c>
      <c r="BN65" s="278">
        <v>400</v>
      </c>
      <c r="BO65" s="278">
        <v>322</v>
      </c>
      <c r="BP65" s="278">
        <v>299</v>
      </c>
      <c r="BQ65" s="278">
        <v>277</v>
      </c>
      <c r="BR65" s="278">
        <v>284</v>
      </c>
      <c r="BS65" s="278">
        <v>249</v>
      </c>
      <c r="BT65" s="278">
        <v>231</v>
      </c>
      <c r="BU65" s="278">
        <v>209</v>
      </c>
      <c r="BV65" s="278">
        <v>183</v>
      </c>
      <c r="BW65" s="278">
        <v>241</v>
      </c>
      <c r="BX65" s="278">
        <v>195</v>
      </c>
      <c r="BY65" s="278">
        <v>184</v>
      </c>
      <c r="BZ65" s="278">
        <v>169</v>
      </c>
      <c r="CA65" s="278">
        <v>158</v>
      </c>
      <c r="CB65" s="278">
        <v>118</v>
      </c>
      <c r="CC65" s="278">
        <v>112</v>
      </c>
      <c r="CD65" s="278">
        <v>106</v>
      </c>
      <c r="CE65" s="278">
        <v>99</v>
      </c>
      <c r="CF65" s="278">
        <v>72</v>
      </c>
      <c r="CG65" s="278">
        <v>58</v>
      </c>
      <c r="CH65" s="278">
        <v>66</v>
      </c>
      <c r="CI65" s="278">
        <v>43</v>
      </c>
      <c r="CJ65" s="278">
        <v>37</v>
      </c>
      <c r="CK65" s="278">
        <v>31</v>
      </c>
      <c r="CL65" s="278">
        <v>14</v>
      </c>
      <c r="CM65" s="278">
        <v>21</v>
      </c>
      <c r="CN65" s="278">
        <v>13</v>
      </c>
      <c r="CO65" s="278">
        <v>21</v>
      </c>
      <c r="CP65" s="278">
        <v>12</v>
      </c>
      <c r="CQ65" s="278">
        <v>11</v>
      </c>
      <c r="CR65" s="278">
        <v>6</v>
      </c>
      <c r="CS65" s="278">
        <v>10</v>
      </c>
      <c r="CT65" s="278">
        <v>5</v>
      </c>
      <c r="CU65" s="278">
        <v>6</v>
      </c>
      <c r="CV65" s="278">
        <v>7</v>
      </c>
      <c r="CW65" s="278">
        <v>1</v>
      </c>
      <c r="CX65" s="278">
        <v>2</v>
      </c>
      <c r="CY65" s="278">
        <v>5</v>
      </c>
      <c r="CZ65" s="285">
        <v>2</v>
      </c>
      <c r="DA65" s="286">
        <v>0</v>
      </c>
      <c r="DB65" s="285">
        <v>440</v>
      </c>
      <c r="DC65" s="285">
        <v>399</v>
      </c>
      <c r="DD65" s="285">
        <v>89</v>
      </c>
      <c r="DE65" s="285">
        <v>43686</v>
      </c>
    </row>
    <row r="66" spans="1:109" s="210" customFormat="1" ht="22.5" customHeight="1">
      <c r="A66" s="208"/>
      <c r="B66" s="209" t="s">
        <v>8</v>
      </c>
      <c r="C66" s="278">
        <v>346</v>
      </c>
      <c r="D66" s="278">
        <v>367</v>
      </c>
      <c r="E66" s="278">
        <v>362</v>
      </c>
      <c r="F66" s="278">
        <v>411</v>
      </c>
      <c r="G66" s="278">
        <v>431</v>
      </c>
      <c r="H66" s="278">
        <v>405</v>
      </c>
      <c r="I66" s="278">
        <v>422</v>
      </c>
      <c r="J66" s="278">
        <v>476</v>
      </c>
      <c r="K66" s="278">
        <v>481</v>
      </c>
      <c r="L66" s="278">
        <v>474</v>
      </c>
      <c r="M66" s="278">
        <v>529</v>
      </c>
      <c r="N66" s="278">
        <v>559</v>
      </c>
      <c r="O66" s="278">
        <v>558</v>
      </c>
      <c r="P66" s="278">
        <v>576</v>
      </c>
      <c r="Q66" s="278">
        <v>679</v>
      </c>
      <c r="R66" s="278">
        <v>760</v>
      </c>
      <c r="S66" s="278">
        <v>709</v>
      </c>
      <c r="T66" s="278">
        <v>662</v>
      </c>
      <c r="U66" s="278">
        <v>647</v>
      </c>
      <c r="V66" s="278">
        <v>697</v>
      </c>
      <c r="W66" s="278">
        <v>685</v>
      </c>
      <c r="X66" s="278">
        <v>678</v>
      </c>
      <c r="Y66" s="278">
        <v>641</v>
      </c>
      <c r="Z66" s="278">
        <v>663</v>
      </c>
      <c r="AA66" s="278">
        <v>615</v>
      </c>
      <c r="AB66" s="278">
        <v>635</v>
      </c>
      <c r="AC66" s="278">
        <v>606</v>
      </c>
      <c r="AD66" s="278">
        <v>679</v>
      </c>
      <c r="AE66" s="278">
        <v>750</v>
      </c>
      <c r="AF66" s="278">
        <v>744</v>
      </c>
      <c r="AG66" s="278">
        <v>766</v>
      </c>
      <c r="AH66" s="278">
        <v>810</v>
      </c>
      <c r="AI66" s="278">
        <v>804</v>
      </c>
      <c r="AJ66" s="278">
        <v>803</v>
      </c>
      <c r="AK66" s="278">
        <v>829</v>
      </c>
      <c r="AL66" s="278">
        <v>822</v>
      </c>
      <c r="AM66" s="278">
        <v>792</v>
      </c>
      <c r="AN66" s="278">
        <v>807</v>
      </c>
      <c r="AO66" s="278">
        <v>796</v>
      </c>
      <c r="AP66" s="278">
        <v>841</v>
      </c>
      <c r="AQ66" s="278">
        <v>894</v>
      </c>
      <c r="AR66" s="278">
        <v>813</v>
      </c>
      <c r="AS66" s="278">
        <v>816</v>
      </c>
      <c r="AT66" s="278">
        <v>877</v>
      </c>
      <c r="AU66" s="278">
        <v>864</v>
      </c>
      <c r="AV66" s="278">
        <v>857</v>
      </c>
      <c r="AW66" s="278">
        <v>888</v>
      </c>
      <c r="AX66" s="278">
        <v>940</v>
      </c>
      <c r="AY66" s="278">
        <v>919</v>
      </c>
      <c r="AZ66" s="278">
        <v>901</v>
      </c>
      <c r="BA66" s="278">
        <v>857</v>
      </c>
      <c r="BB66" s="278">
        <v>852</v>
      </c>
      <c r="BC66" s="278">
        <v>852</v>
      </c>
      <c r="BD66" s="278">
        <v>856</v>
      </c>
      <c r="BE66" s="278">
        <v>848</v>
      </c>
      <c r="BF66" s="278">
        <v>762</v>
      </c>
      <c r="BG66" s="278">
        <v>782</v>
      </c>
      <c r="BH66" s="278">
        <v>757</v>
      </c>
      <c r="BI66" s="278">
        <v>692</v>
      </c>
      <c r="BJ66" s="278">
        <v>629</v>
      </c>
      <c r="BK66" s="278">
        <v>606</v>
      </c>
      <c r="BL66" s="278">
        <v>608</v>
      </c>
      <c r="BM66" s="278">
        <v>524</v>
      </c>
      <c r="BN66" s="278">
        <v>517</v>
      </c>
      <c r="BO66" s="278">
        <v>445</v>
      </c>
      <c r="BP66" s="278">
        <v>397</v>
      </c>
      <c r="BQ66" s="278">
        <v>378</v>
      </c>
      <c r="BR66" s="278">
        <v>349</v>
      </c>
      <c r="BS66" s="278">
        <v>332</v>
      </c>
      <c r="BT66" s="278">
        <v>333</v>
      </c>
      <c r="BU66" s="278">
        <v>333</v>
      </c>
      <c r="BV66" s="278">
        <v>257</v>
      </c>
      <c r="BW66" s="278">
        <v>334</v>
      </c>
      <c r="BX66" s="278">
        <v>250</v>
      </c>
      <c r="BY66" s="278">
        <v>248</v>
      </c>
      <c r="BZ66" s="278">
        <v>253</v>
      </c>
      <c r="CA66" s="278">
        <v>212</v>
      </c>
      <c r="CB66" s="278">
        <v>221</v>
      </c>
      <c r="CC66" s="278">
        <v>210</v>
      </c>
      <c r="CD66" s="278">
        <v>187</v>
      </c>
      <c r="CE66" s="278">
        <v>161</v>
      </c>
      <c r="CF66" s="278">
        <v>153</v>
      </c>
      <c r="CG66" s="278">
        <v>111</v>
      </c>
      <c r="CH66" s="278">
        <v>117</v>
      </c>
      <c r="CI66" s="278">
        <v>106</v>
      </c>
      <c r="CJ66" s="278">
        <v>85</v>
      </c>
      <c r="CK66" s="278">
        <v>72</v>
      </c>
      <c r="CL66" s="278">
        <v>50</v>
      </c>
      <c r="CM66" s="278">
        <v>46</v>
      </c>
      <c r="CN66" s="278">
        <v>54</v>
      </c>
      <c r="CO66" s="278">
        <v>31</v>
      </c>
      <c r="CP66" s="278">
        <v>29</v>
      </c>
      <c r="CQ66" s="278">
        <v>20</v>
      </c>
      <c r="CR66" s="278">
        <v>18</v>
      </c>
      <c r="CS66" s="278">
        <v>21</v>
      </c>
      <c r="CT66" s="278">
        <v>12</v>
      </c>
      <c r="CU66" s="278">
        <v>5</v>
      </c>
      <c r="CV66" s="278">
        <v>6</v>
      </c>
      <c r="CW66" s="278">
        <v>4</v>
      </c>
      <c r="CX66" s="278">
        <v>2</v>
      </c>
      <c r="CY66" s="278">
        <v>2</v>
      </c>
      <c r="CZ66" s="278">
        <v>6</v>
      </c>
      <c r="DA66" s="286">
        <v>0</v>
      </c>
      <c r="DB66" s="285">
        <v>316</v>
      </c>
      <c r="DC66" s="285">
        <v>352</v>
      </c>
      <c r="DD66" s="285">
        <v>50</v>
      </c>
      <c r="DE66" s="285">
        <v>50796</v>
      </c>
    </row>
    <row r="67" spans="1:109" s="210" customFormat="1" ht="22.5" customHeight="1">
      <c r="A67" s="208" t="s">
        <v>105</v>
      </c>
      <c r="B67" s="209" t="s">
        <v>7</v>
      </c>
      <c r="C67" s="278">
        <v>142</v>
      </c>
      <c r="D67" s="278">
        <v>151</v>
      </c>
      <c r="E67" s="278">
        <v>201</v>
      </c>
      <c r="F67" s="278">
        <v>204</v>
      </c>
      <c r="G67" s="278">
        <v>225</v>
      </c>
      <c r="H67" s="278">
        <v>220</v>
      </c>
      <c r="I67" s="278">
        <v>224</v>
      </c>
      <c r="J67" s="278">
        <v>277</v>
      </c>
      <c r="K67" s="278">
        <v>255</v>
      </c>
      <c r="L67" s="278">
        <v>311</v>
      </c>
      <c r="M67" s="278">
        <v>420</v>
      </c>
      <c r="N67" s="278">
        <v>569</v>
      </c>
      <c r="O67" s="278">
        <v>375</v>
      </c>
      <c r="P67" s="278">
        <v>349</v>
      </c>
      <c r="Q67" s="278">
        <v>427</v>
      </c>
      <c r="R67" s="278">
        <v>439</v>
      </c>
      <c r="S67" s="278">
        <v>430</v>
      </c>
      <c r="T67" s="278">
        <v>379</v>
      </c>
      <c r="U67" s="278">
        <v>403</v>
      </c>
      <c r="V67" s="278">
        <v>433</v>
      </c>
      <c r="W67" s="278">
        <v>392</v>
      </c>
      <c r="X67" s="278">
        <v>452</v>
      </c>
      <c r="Y67" s="278">
        <v>512</v>
      </c>
      <c r="Z67" s="278">
        <v>441</v>
      </c>
      <c r="AA67" s="278">
        <v>346</v>
      </c>
      <c r="AB67" s="278">
        <v>383</v>
      </c>
      <c r="AC67" s="278">
        <v>420</v>
      </c>
      <c r="AD67" s="278">
        <v>375</v>
      </c>
      <c r="AE67" s="278">
        <v>417</v>
      </c>
      <c r="AF67" s="278">
        <v>373</v>
      </c>
      <c r="AG67" s="278">
        <v>411</v>
      </c>
      <c r="AH67" s="278">
        <v>416</v>
      </c>
      <c r="AI67" s="278">
        <v>380</v>
      </c>
      <c r="AJ67" s="278">
        <v>391</v>
      </c>
      <c r="AK67" s="278">
        <v>399</v>
      </c>
      <c r="AL67" s="278">
        <v>395</v>
      </c>
      <c r="AM67" s="278">
        <v>373</v>
      </c>
      <c r="AN67" s="278">
        <v>357</v>
      </c>
      <c r="AO67" s="278">
        <v>338</v>
      </c>
      <c r="AP67" s="278">
        <v>385</v>
      </c>
      <c r="AQ67" s="278">
        <v>383</v>
      </c>
      <c r="AR67" s="278">
        <v>391</v>
      </c>
      <c r="AS67" s="278">
        <v>379</v>
      </c>
      <c r="AT67" s="278">
        <v>398</v>
      </c>
      <c r="AU67" s="278">
        <v>405</v>
      </c>
      <c r="AV67" s="278">
        <v>358</v>
      </c>
      <c r="AW67" s="278">
        <v>402</v>
      </c>
      <c r="AX67" s="278">
        <v>390</v>
      </c>
      <c r="AY67" s="278">
        <v>404</v>
      </c>
      <c r="AZ67" s="278">
        <v>412</v>
      </c>
      <c r="BA67" s="278">
        <v>468</v>
      </c>
      <c r="BB67" s="278">
        <v>461</v>
      </c>
      <c r="BC67" s="278">
        <v>439</v>
      </c>
      <c r="BD67" s="278">
        <v>416</v>
      </c>
      <c r="BE67" s="278">
        <v>383</v>
      </c>
      <c r="BF67" s="278">
        <v>444</v>
      </c>
      <c r="BG67" s="278">
        <v>399</v>
      </c>
      <c r="BH67" s="278">
        <v>381</v>
      </c>
      <c r="BI67" s="278">
        <v>388</v>
      </c>
      <c r="BJ67" s="278">
        <v>375</v>
      </c>
      <c r="BK67" s="278">
        <v>356</v>
      </c>
      <c r="BL67" s="278">
        <v>354</v>
      </c>
      <c r="BM67" s="278">
        <v>320</v>
      </c>
      <c r="BN67" s="278">
        <v>277</v>
      </c>
      <c r="BO67" s="278">
        <v>276</v>
      </c>
      <c r="BP67" s="278">
        <v>222</v>
      </c>
      <c r="BQ67" s="278">
        <v>161</v>
      </c>
      <c r="BR67" s="278">
        <v>193</v>
      </c>
      <c r="BS67" s="278">
        <v>196</v>
      </c>
      <c r="BT67" s="278">
        <v>168</v>
      </c>
      <c r="BU67" s="278">
        <v>176</v>
      </c>
      <c r="BV67" s="278">
        <v>151</v>
      </c>
      <c r="BW67" s="278">
        <v>125</v>
      </c>
      <c r="BX67" s="278">
        <v>174</v>
      </c>
      <c r="BY67" s="278">
        <v>157</v>
      </c>
      <c r="BZ67" s="278">
        <v>141</v>
      </c>
      <c r="CA67" s="278">
        <v>133</v>
      </c>
      <c r="CB67" s="278">
        <v>103</v>
      </c>
      <c r="CC67" s="278">
        <v>89</v>
      </c>
      <c r="CD67" s="278">
        <v>98</v>
      </c>
      <c r="CE67" s="278">
        <v>66</v>
      </c>
      <c r="CF67" s="278">
        <v>81</v>
      </c>
      <c r="CG67" s="278">
        <v>46</v>
      </c>
      <c r="CH67" s="278">
        <v>35</v>
      </c>
      <c r="CI67" s="278">
        <v>33</v>
      </c>
      <c r="CJ67" s="278">
        <v>30</v>
      </c>
      <c r="CK67" s="278">
        <v>30</v>
      </c>
      <c r="CL67" s="278">
        <v>34</v>
      </c>
      <c r="CM67" s="278">
        <v>27</v>
      </c>
      <c r="CN67" s="278">
        <v>13</v>
      </c>
      <c r="CO67" s="278">
        <v>16</v>
      </c>
      <c r="CP67" s="278">
        <v>28</v>
      </c>
      <c r="CQ67" s="278">
        <v>11</v>
      </c>
      <c r="CR67" s="278">
        <v>9</v>
      </c>
      <c r="CS67" s="278">
        <v>10</v>
      </c>
      <c r="CT67" s="278">
        <v>12</v>
      </c>
      <c r="CU67" s="278">
        <v>7</v>
      </c>
      <c r="CV67" s="278">
        <v>5</v>
      </c>
      <c r="CW67" s="278">
        <v>2</v>
      </c>
      <c r="CX67" s="278">
        <v>2</v>
      </c>
      <c r="CY67" s="278">
        <v>6</v>
      </c>
      <c r="CZ67" s="278">
        <v>5</v>
      </c>
      <c r="DA67" s="286">
        <v>2</v>
      </c>
      <c r="DB67" s="285">
        <v>573</v>
      </c>
      <c r="DC67" s="285">
        <v>656</v>
      </c>
      <c r="DD67" s="285">
        <v>148</v>
      </c>
      <c r="DE67" s="285">
        <v>28223</v>
      </c>
    </row>
    <row r="68" spans="1:109" s="210" customFormat="1" ht="22.5" customHeight="1">
      <c r="A68" s="208"/>
      <c r="B68" s="209" t="s">
        <v>8</v>
      </c>
      <c r="C68" s="278">
        <v>135</v>
      </c>
      <c r="D68" s="278">
        <v>142</v>
      </c>
      <c r="E68" s="278">
        <v>190</v>
      </c>
      <c r="F68" s="278">
        <v>184</v>
      </c>
      <c r="G68" s="278">
        <v>193</v>
      </c>
      <c r="H68" s="278">
        <v>208</v>
      </c>
      <c r="I68" s="278">
        <v>231</v>
      </c>
      <c r="J68" s="278">
        <v>244</v>
      </c>
      <c r="K68" s="278">
        <v>255</v>
      </c>
      <c r="L68" s="278">
        <v>344</v>
      </c>
      <c r="M68" s="278">
        <v>461</v>
      </c>
      <c r="N68" s="278">
        <v>580</v>
      </c>
      <c r="O68" s="278">
        <v>431</v>
      </c>
      <c r="P68" s="278">
        <v>376</v>
      </c>
      <c r="Q68" s="278">
        <v>433</v>
      </c>
      <c r="R68" s="278">
        <v>448</v>
      </c>
      <c r="S68" s="278">
        <v>474</v>
      </c>
      <c r="T68" s="278">
        <v>409</v>
      </c>
      <c r="U68" s="278">
        <v>398</v>
      </c>
      <c r="V68" s="278">
        <v>395</v>
      </c>
      <c r="W68" s="278">
        <v>375</v>
      </c>
      <c r="X68" s="278">
        <v>363</v>
      </c>
      <c r="Y68" s="278">
        <v>354</v>
      </c>
      <c r="Z68" s="278">
        <v>395</v>
      </c>
      <c r="AA68" s="278">
        <v>360</v>
      </c>
      <c r="AB68" s="278">
        <v>393</v>
      </c>
      <c r="AC68" s="278">
        <v>358</v>
      </c>
      <c r="AD68" s="278">
        <v>398</v>
      </c>
      <c r="AE68" s="278">
        <v>375</v>
      </c>
      <c r="AF68" s="278">
        <v>398</v>
      </c>
      <c r="AG68" s="278">
        <v>349</v>
      </c>
      <c r="AH68" s="278">
        <v>415</v>
      </c>
      <c r="AI68" s="278">
        <v>396</v>
      </c>
      <c r="AJ68" s="278">
        <v>401</v>
      </c>
      <c r="AK68" s="278">
        <v>410</v>
      </c>
      <c r="AL68" s="278">
        <v>421</v>
      </c>
      <c r="AM68" s="278">
        <v>400</v>
      </c>
      <c r="AN68" s="278">
        <v>422</v>
      </c>
      <c r="AO68" s="278">
        <v>416</v>
      </c>
      <c r="AP68" s="278">
        <v>435</v>
      </c>
      <c r="AQ68" s="278">
        <v>444</v>
      </c>
      <c r="AR68" s="278">
        <v>473</v>
      </c>
      <c r="AS68" s="278">
        <v>453</v>
      </c>
      <c r="AT68" s="278">
        <v>492</v>
      </c>
      <c r="AU68" s="278">
        <v>478</v>
      </c>
      <c r="AV68" s="278">
        <v>476</v>
      </c>
      <c r="AW68" s="278">
        <v>468</v>
      </c>
      <c r="AX68" s="278">
        <v>524</v>
      </c>
      <c r="AY68" s="278">
        <v>449</v>
      </c>
      <c r="AZ68" s="278">
        <v>499</v>
      </c>
      <c r="BA68" s="278">
        <v>479</v>
      </c>
      <c r="BB68" s="278">
        <v>492</v>
      </c>
      <c r="BC68" s="278">
        <v>494</v>
      </c>
      <c r="BD68" s="278">
        <v>505</v>
      </c>
      <c r="BE68" s="278">
        <v>460</v>
      </c>
      <c r="BF68" s="278">
        <v>505</v>
      </c>
      <c r="BG68" s="278">
        <v>469</v>
      </c>
      <c r="BH68" s="278">
        <v>434</v>
      </c>
      <c r="BI68" s="278">
        <v>428</v>
      </c>
      <c r="BJ68" s="278">
        <v>421</v>
      </c>
      <c r="BK68" s="278">
        <v>424</v>
      </c>
      <c r="BL68" s="278">
        <v>395</v>
      </c>
      <c r="BM68" s="278">
        <v>384</v>
      </c>
      <c r="BN68" s="278">
        <v>326</v>
      </c>
      <c r="BO68" s="278">
        <v>292</v>
      </c>
      <c r="BP68" s="278">
        <v>318</v>
      </c>
      <c r="BQ68" s="278">
        <v>250</v>
      </c>
      <c r="BR68" s="278">
        <v>256</v>
      </c>
      <c r="BS68" s="278">
        <v>230</v>
      </c>
      <c r="BT68" s="278">
        <v>196</v>
      </c>
      <c r="BU68" s="278">
        <v>244</v>
      </c>
      <c r="BV68" s="278">
        <v>190</v>
      </c>
      <c r="BW68" s="278">
        <v>265</v>
      </c>
      <c r="BX68" s="278">
        <v>216</v>
      </c>
      <c r="BY68" s="278">
        <v>213</v>
      </c>
      <c r="BZ68" s="278">
        <v>204</v>
      </c>
      <c r="CA68" s="278">
        <v>179</v>
      </c>
      <c r="CB68" s="278">
        <v>186</v>
      </c>
      <c r="CC68" s="278">
        <v>165</v>
      </c>
      <c r="CD68" s="278">
        <v>162</v>
      </c>
      <c r="CE68" s="278">
        <v>116</v>
      </c>
      <c r="CF68" s="278">
        <v>90</v>
      </c>
      <c r="CG68" s="278">
        <v>98</v>
      </c>
      <c r="CH68" s="278">
        <v>93</v>
      </c>
      <c r="CI68" s="278">
        <v>86</v>
      </c>
      <c r="CJ68" s="278">
        <v>72</v>
      </c>
      <c r="CK68" s="278">
        <v>57</v>
      </c>
      <c r="CL68" s="278">
        <v>48</v>
      </c>
      <c r="CM68" s="278">
        <v>32</v>
      </c>
      <c r="CN68" s="278">
        <v>36</v>
      </c>
      <c r="CO68" s="278">
        <v>22</v>
      </c>
      <c r="CP68" s="278">
        <v>18</v>
      </c>
      <c r="CQ68" s="278">
        <v>17</v>
      </c>
      <c r="CR68" s="278">
        <v>13</v>
      </c>
      <c r="CS68" s="278">
        <v>11</v>
      </c>
      <c r="CT68" s="278">
        <v>11</v>
      </c>
      <c r="CU68" s="278">
        <v>9</v>
      </c>
      <c r="CV68" s="278">
        <v>9</v>
      </c>
      <c r="CW68" s="278">
        <v>9</v>
      </c>
      <c r="CX68" s="278">
        <v>7</v>
      </c>
      <c r="CY68" s="278">
        <v>1</v>
      </c>
      <c r="CZ68" s="278">
        <v>7</v>
      </c>
      <c r="DA68" s="286">
        <v>0</v>
      </c>
      <c r="DB68" s="285">
        <v>266</v>
      </c>
      <c r="DC68" s="285">
        <v>489</v>
      </c>
      <c r="DD68" s="285">
        <v>28</v>
      </c>
      <c r="DE68" s="285">
        <v>30548</v>
      </c>
    </row>
    <row r="69" spans="1:109" s="210" customFormat="1" ht="22.5" customHeight="1">
      <c r="A69" s="208" t="s">
        <v>125</v>
      </c>
      <c r="B69" s="209" t="s">
        <v>7</v>
      </c>
      <c r="C69" s="278">
        <v>588</v>
      </c>
      <c r="D69" s="278">
        <v>637</v>
      </c>
      <c r="E69" s="278">
        <v>623</v>
      </c>
      <c r="F69" s="278">
        <v>620</v>
      </c>
      <c r="G69" s="278">
        <v>716</v>
      </c>
      <c r="H69" s="278">
        <v>715</v>
      </c>
      <c r="I69" s="278">
        <v>687</v>
      </c>
      <c r="J69" s="278">
        <v>748</v>
      </c>
      <c r="K69" s="278">
        <v>706</v>
      </c>
      <c r="L69" s="278">
        <v>714</v>
      </c>
      <c r="M69" s="278">
        <v>690</v>
      </c>
      <c r="N69" s="278">
        <v>753</v>
      </c>
      <c r="O69" s="278">
        <v>758</v>
      </c>
      <c r="P69" s="278">
        <v>824</v>
      </c>
      <c r="Q69" s="278">
        <v>933</v>
      </c>
      <c r="R69" s="278">
        <v>1006</v>
      </c>
      <c r="S69" s="278">
        <v>990</v>
      </c>
      <c r="T69" s="278">
        <v>885</v>
      </c>
      <c r="U69" s="278">
        <v>1004</v>
      </c>
      <c r="V69" s="278">
        <v>928</v>
      </c>
      <c r="W69" s="278">
        <v>933</v>
      </c>
      <c r="X69" s="278">
        <v>850</v>
      </c>
      <c r="Y69" s="278">
        <v>830</v>
      </c>
      <c r="Z69" s="278">
        <v>828</v>
      </c>
      <c r="AA69" s="278">
        <v>858</v>
      </c>
      <c r="AB69" s="278">
        <v>822</v>
      </c>
      <c r="AC69" s="278">
        <v>868</v>
      </c>
      <c r="AD69" s="278">
        <v>935</v>
      </c>
      <c r="AE69" s="278">
        <v>984</v>
      </c>
      <c r="AF69" s="278">
        <v>1018</v>
      </c>
      <c r="AG69" s="278">
        <v>983</v>
      </c>
      <c r="AH69" s="278">
        <v>1074</v>
      </c>
      <c r="AI69" s="278">
        <v>1072</v>
      </c>
      <c r="AJ69" s="278">
        <v>1018</v>
      </c>
      <c r="AK69" s="278">
        <v>1001</v>
      </c>
      <c r="AL69" s="278">
        <v>1014</v>
      </c>
      <c r="AM69" s="278">
        <v>976</v>
      </c>
      <c r="AN69" s="278">
        <v>1000</v>
      </c>
      <c r="AO69" s="278">
        <v>908</v>
      </c>
      <c r="AP69" s="278">
        <v>974</v>
      </c>
      <c r="AQ69" s="278">
        <v>940</v>
      </c>
      <c r="AR69" s="278">
        <v>922</v>
      </c>
      <c r="AS69" s="278">
        <v>898</v>
      </c>
      <c r="AT69" s="278">
        <v>938</v>
      </c>
      <c r="AU69" s="278">
        <v>935</v>
      </c>
      <c r="AV69" s="278">
        <v>965</v>
      </c>
      <c r="AW69" s="278">
        <v>978</v>
      </c>
      <c r="AX69" s="278">
        <v>966</v>
      </c>
      <c r="AY69" s="278">
        <v>992</v>
      </c>
      <c r="AZ69" s="278">
        <v>948</v>
      </c>
      <c r="BA69" s="278">
        <v>948</v>
      </c>
      <c r="BB69" s="278">
        <v>935</v>
      </c>
      <c r="BC69" s="278">
        <v>901</v>
      </c>
      <c r="BD69" s="278">
        <v>863</v>
      </c>
      <c r="BE69" s="278">
        <v>836</v>
      </c>
      <c r="BF69" s="278">
        <v>825</v>
      </c>
      <c r="BG69" s="278">
        <v>788</v>
      </c>
      <c r="BH69" s="278">
        <v>747</v>
      </c>
      <c r="BI69" s="278">
        <v>730</v>
      </c>
      <c r="BJ69" s="278">
        <v>662</v>
      </c>
      <c r="BK69" s="278">
        <v>630</v>
      </c>
      <c r="BL69" s="278">
        <v>591</v>
      </c>
      <c r="BM69" s="278">
        <v>547</v>
      </c>
      <c r="BN69" s="278">
        <v>461</v>
      </c>
      <c r="BO69" s="278">
        <v>448</v>
      </c>
      <c r="BP69" s="278">
        <v>389</v>
      </c>
      <c r="BQ69" s="278">
        <v>343</v>
      </c>
      <c r="BR69" s="278">
        <v>375</v>
      </c>
      <c r="BS69" s="278">
        <v>340</v>
      </c>
      <c r="BT69" s="278">
        <v>340</v>
      </c>
      <c r="BU69" s="278">
        <v>336</v>
      </c>
      <c r="BV69" s="278">
        <v>287</v>
      </c>
      <c r="BW69" s="278">
        <v>275</v>
      </c>
      <c r="BX69" s="278">
        <v>270</v>
      </c>
      <c r="BY69" s="278">
        <v>271</v>
      </c>
      <c r="BZ69" s="278">
        <v>237</v>
      </c>
      <c r="CA69" s="278">
        <v>187</v>
      </c>
      <c r="CB69" s="278">
        <v>202</v>
      </c>
      <c r="CC69" s="278">
        <v>139</v>
      </c>
      <c r="CD69" s="278">
        <v>145</v>
      </c>
      <c r="CE69" s="278">
        <v>116</v>
      </c>
      <c r="CF69" s="278">
        <v>96</v>
      </c>
      <c r="CG69" s="278">
        <v>75</v>
      </c>
      <c r="CH69" s="278">
        <v>62</v>
      </c>
      <c r="CI69" s="278">
        <v>48</v>
      </c>
      <c r="CJ69" s="278">
        <v>45</v>
      </c>
      <c r="CK69" s="278">
        <v>62</v>
      </c>
      <c r="CL69" s="278">
        <v>31</v>
      </c>
      <c r="CM69" s="278">
        <v>40</v>
      </c>
      <c r="CN69" s="278">
        <v>27</v>
      </c>
      <c r="CO69" s="278">
        <v>22</v>
      </c>
      <c r="CP69" s="278">
        <v>7</v>
      </c>
      <c r="CQ69" s="278">
        <v>4</v>
      </c>
      <c r="CR69" s="278">
        <v>5</v>
      </c>
      <c r="CS69" s="278">
        <v>10</v>
      </c>
      <c r="CT69" s="278">
        <v>10</v>
      </c>
      <c r="CU69" s="278">
        <v>5</v>
      </c>
      <c r="CV69" s="278">
        <v>3</v>
      </c>
      <c r="CW69" s="278">
        <v>7</v>
      </c>
      <c r="CX69" s="278">
        <v>1</v>
      </c>
      <c r="CY69" s="278">
        <v>3</v>
      </c>
      <c r="CZ69" s="278">
        <v>9</v>
      </c>
      <c r="DA69" s="286">
        <v>0</v>
      </c>
      <c r="DB69" s="285">
        <v>1187</v>
      </c>
      <c r="DC69" s="285">
        <v>376</v>
      </c>
      <c r="DD69" s="285">
        <v>304</v>
      </c>
      <c r="DE69" s="285">
        <v>61556</v>
      </c>
    </row>
    <row r="70" spans="1:109" s="210" customFormat="1" ht="22.5" customHeight="1">
      <c r="A70" s="208"/>
      <c r="B70" s="209" t="s">
        <v>8</v>
      </c>
      <c r="C70" s="278">
        <v>568</v>
      </c>
      <c r="D70" s="278">
        <v>545</v>
      </c>
      <c r="E70" s="278">
        <v>629</v>
      </c>
      <c r="F70" s="278">
        <v>619</v>
      </c>
      <c r="G70" s="278">
        <v>652</v>
      </c>
      <c r="H70" s="278">
        <v>635</v>
      </c>
      <c r="I70" s="278">
        <v>640</v>
      </c>
      <c r="J70" s="278">
        <v>728</v>
      </c>
      <c r="K70" s="278">
        <v>609</v>
      </c>
      <c r="L70" s="278">
        <v>697</v>
      </c>
      <c r="M70" s="278">
        <v>662</v>
      </c>
      <c r="N70" s="278">
        <v>736</v>
      </c>
      <c r="O70" s="278">
        <v>731</v>
      </c>
      <c r="P70" s="278">
        <v>806</v>
      </c>
      <c r="Q70" s="278">
        <v>899</v>
      </c>
      <c r="R70" s="278">
        <v>986</v>
      </c>
      <c r="S70" s="278">
        <v>1011</v>
      </c>
      <c r="T70" s="278">
        <v>976</v>
      </c>
      <c r="U70" s="278">
        <v>924</v>
      </c>
      <c r="V70" s="278">
        <v>906</v>
      </c>
      <c r="W70" s="278">
        <v>919</v>
      </c>
      <c r="X70" s="278">
        <v>898</v>
      </c>
      <c r="Y70" s="278">
        <v>883</v>
      </c>
      <c r="Z70" s="278">
        <v>945</v>
      </c>
      <c r="AA70" s="278">
        <v>842</v>
      </c>
      <c r="AB70" s="278">
        <v>913</v>
      </c>
      <c r="AC70" s="278">
        <v>962</v>
      </c>
      <c r="AD70" s="278">
        <v>956</v>
      </c>
      <c r="AE70" s="278">
        <v>942</v>
      </c>
      <c r="AF70" s="278">
        <v>1034</v>
      </c>
      <c r="AG70" s="278">
        <v>1052</v>
      </c>
      <c r="AH70" s="278">
        <v>1140</v>
      </c>
      <c r="AI70" s="278">
        <v>1136</v>
      </c>
      <c r="AJ70" s="278">
        <v>1135</v>
      </c>
      <c r="AK70" s="278">
        <v>1123</v>
      </c>
      <c r="AL70" s="278">
        <v>1087</v>
      </c>
      <c r="AM70" s="278">
        <v>1109</v>
      </c>
      <c r="AN70" s="278">
        <v>1067</v>
      </c>
      <c r="AO70" s="278">
        <v>1015</v>
      </c>
      <c r="AP70" s="278">
        <v>1063</v>
      </c>
      <c r="AQ70" s="278">
        <v>1129</v>
      </c>
      <c r="AR70" s="278">
        <v>1118</v>
      </c>
      <c r="AS70" s="278">
        <v>1100</v>
      </c>
      <c r="AT70" s="278">
        <v>1158</v>
      </c>
      <c r="AU70" s="278">
        <v>1107</v>
      </c>
      <c r="AV70" s="278">
        <v>1124</v>
      </c>
      <c r="AW70" s="278">
        <v>1228</v>
      </c>
      <c r="AX70" s="278">
        <v>1184</v>
      </c>
      <c r="AY70" s="278">
        <v>1229</v>
      </c>
      <c r="AZ70" s="278">
        <v>1143</v>
      </c>
      <c r="BA70" s="278">
        <v>1112</v>
      </c>
      <c r="BB70" s="278">
        <v>1158</v>
      </c>
      <c r="BC70" s="278">
        <v>1099</v>
      </c>
      <c r="BD70" s="278">
        <v>1086</v>
      </c>
      <c r="BE70" s="278">
        <v>1059</v>
      </c>
      <c r="BF70" s="278">
        <v>1062</v>
      </c>
      <c r="BG70" s="278">
        <v>987</v>
      </c>
      <c r="BH70" s="278">
        <v>875</v>
      </c>
      <c r="BI70" s="278">
        <v>913</v>
      </c>
      <c r="BJ70" s="278">
        <v>845</v>
      </c>
      <c r="BK70" s="278">
        <v>783</v>
      </c>
      <c r="BL70" s="278">
        <v>776</v>
      </c>
      <c r="BM70" s="278">
        <v>739</v>
      </c>
      <c r="BN70" s="278">
        <v>567</v>
      </c>
      <c r="BO70" s="278">
        <v>575</v>
      </c>
      <c r="BP70" s="278">
        <v>526</v>
      </c>
      <c r="BQ70" s="278">
        <v>518</v>
      </c>
      <c r="BR70" s="278">
        <v>488</v>
      </c>
      <c r="BS70" s="278">
        <v>429</v>
      </c>
      <c r="BT70" s="278">
        <v>453</v>
      </c>
      <c r="BU70" s="278">
        <v>430</v>
      </c>
      <c r="BV70" s="278">
        <v>384</v>
      </c>
      <c r="BW70" s="278">
        <v>442</v>
      </c>
      <c r="BX70" s="278">
        <v>386</v>
      </c>
      <c r="BY70" s="278">
        <v>359</v>
      </c>
      <c r="BZ70" s="278">
        <v>374</v>
      </c>
      <c r="CA70" s="278">
        <v>288</v>
      </c>
      <c r="CB70" s="278">
        <v>249</v>
      </c>
      <c r="CC70" s="278">
        <v>230</v>
      </c>
      <c r="CD70" s="278">
        <v>250</v>
      </c>
      <c r="CE70" s="278">
        <v>192</v>
      </c>
      <c r="CF70" s="278">
        <v>177</v>
      </c>
      <c r="CG70" s="278">
        <v>162</v>
      </c>
      <c r="CH70" s="278">
        <v>146</v>
      </c>
      <c r="CI70" s="278">
        <v>116</v>
      </c>
      <c r="CJ70" s="278">
        <v>97</v>
      </c>
      <c r="CK70" s="278">
        <v>105</v>
      </c>
      <c r="CL70" s="278">
        <v>83</v>
      </c>
      <c r="CM70" s="278">
        <v>57</v>
      </c>
      <c r="CN70" s="278">
        <v>57</v>
      </c>
      <c r="CO70" s="278">
        <v>31</v>
      </c>
      <c r="CP70" s="278">
        <v>23</v>
      </c>
      <c r="CQ70" s="278">
        <v>17</v>
      </c>
      <c r="CR70" s="278">
        <v>19</v>
      </c>
      <c r="CS70" s="278">
        <v>21</v>
      </c>
      <c r="CT70" s="278">
        <v>12</v>
      </c>
      <c r="CU70" s="278">
        <v>12</v>
      </c>
      <c r="CV70" s="278">
        <v>4</v>
      </c>
      <c r="CW70" s="278">
        <v>5</v>
      </c>
      <c r="CX70" s="278">
        <v>4</v>
      </c>
      <c r="CY70" s="285">
        <v>3</v>
      </c>
      <c r="CZ70" s="278">
        <v>12</v>
      </c>
      <c r="DA70" s="286">
        <v>0</v>
      </c>
      <c r="DB70" s="285">
        <v>878</v>
      </c>
      <c r="DC70" s="285">
        <v>292</v>
      </c>
      <c r="DD70" s="285">
        <v>270</v>
      </c>
      <c r="DE70" s="285">
        <v>68937</v>
      </c>
    </row>
    <row r="71" spans="1:109" s="210" customFormat="1" ht="22.5" customHeight="1">
      <c r="A71" s="208" t="s">
        <v>117</v>
      </c>
      <c r="B71" s="209" t="s">
        <v>7</v>
      </c>
      <c r="C71" s="278">
        <v>867</v>
      </c>
      <c r="D71" s="278">
        <v>855</v>
      </c>
      <c r="E71" s="278">
        <v>922</v>
      </c>
      <c r="F71" s="278">
        <v>883</v>
      </c>
      <c r="G71" s="278">
        <v>919</v>
      </c>
      <c r="H71" s="278">
        <v>951</v>
      </c>
      <c r="I71" s="278">
        <v>1066</v>
      </c>
      <c r="J71" s="278">
        <v>1032</v>
      </c>
      <c r="K71" s="278">
        <v>985</v>
      </c>
      <c r="L71" s="278">
        <v>1038</v>
      </c>
      <c r="M71" s="278">
        <v>935</v>
      </c>
      <c r="N71" s="278">
        <v>1031</v>
      </c>
      <c r="O71" s="278">
        <v>951</v>
      </c>
      <c r="P71" s="278">
        <v>988</v>
      </c>
      <c r="Q71" s="278">
        <v>1119</v>
      </c>
      <c r="R71" s="278">
        <v>1146</v>
      </c>
      <c r="S71" s="278">
        <v>1151</v>
      </c>
      <c r="T71" s="278">
        <v>1043</v>
      </c>
      <c r="U71" s="278">
        <v>1059</v>
      </c>
      <c r="V71" s="278">
        <v>998</v>
      </c>
      <c r="W71" s="278">
        <v>971</v>
      </c>
      <c r="X71" s="278">
        <v>771</v>
      </c>
      <c r="Y71" s="278">
        <v>788</v>
      </c>
      <c r="Z71" s="278">
        <v>778</v>
      </c>
      <c r="AA71" s="278">
        <v>769</v>
      </c>
      <c r="AB71" s="278">
        <v>823</v>
      </c>
      <c r="AC71" s="278">
        <v>815</v>
      </c>
      <c r="AD71" s="278">
        <v>871</v>
      </c>
      <c r="AE71" s="278">
        <v>922</v>
      </c>
      <c r="AF71" s="278">
        <v>990</v>
      </c>
      <c r="AG71" s="278">
        <v>1001</v>
      </c>
      <c r="AH71" s="278">
        <v>1024</v>
      </c>
      <c r="AI71" s="278">
        <v>1089</v>
      </c>
      <c r="AJ71" s="278">
        <v>1050</v>
      </c>
      <c r="AK71" s="278">
        <v>1096</v>
      </c>
      <c r="AL71" s="278">
        <v>1187</v>
      </c>
      <c r="AM71" s="278">
        <v>1143</v>
      </c>
      <c r="AN71" s="278">
        <v>1059</v>
      </c>
      <c r="AO71" s="278">
        <v>1102</v>
      </c>
      <c r="AP71" s="278">
        <v>1195</v>
      </c>
      <c r="AQ71" s="278">
        <v>1200</v>
      </c>
      <c r="AR71" s="278">
        <v>1188</v>
      </c>
      <c r="AS71" s="278">
        <v>1187</v>
      </c>
      <c r="AT71" s="278">
        <v>1177</v>
      </c>
      <c r="AU71" s="278">
        <v>1213</v>
      </c>
      <c r="AV71" s="278">
        <v>1150</v>
      </c>
      <c r="AW71" s="278">
        <v>1188</v>
      </c>
      <c r="AX71" s="278">
        <v>1134</v>
      </c>
      <c r="AY71" s="278">
        <v>1101</v>
      </c>
      <c r="AZ71" s="278">
        <v>1036</v>
      </c>
      <c r="BA71" s="278">
        <v>982</v>
      </c>
      <c r="BB71" s="278">
        <v>943</v>
      </c>
      <c r="BC71" s="278">
        <v>869</v>
      </c>
      <c r="BD71" s="278">
        <v>796</v>
      </c>
      <c r="BE71" s="278">
        <v>727</v>
      </c>
      <c r="BF71" s="278">
        <v>737</v>
      </c>
      <c r="BG71" s="278">
        <v>675</v>
      </c>
      <c r="BH71" s="278">
        <v>625</v>
      </c>
      <c r="BI71" s="278">
        <v>551</v>
      </c>
      <c r="BJ71" s="278">
        <v>565</v>
      </c>
      <c r="BK71" s="278">
        <v>494</v>
      </c>
      <c r="BL71" s="278">
        <v>452</v>
      </c>
      <c r="BM71" s="278">
        <v>438</v>
      </c>
      <c r="BN71" s="278">
        <v>356</v>
      </c>
      <c r="BO71" s="278">
        <v>309</v>
      </c>
      <c r="BP71" s="278">
        <v>272</v>
      </c>
      <c r="BQ71" s="278">
        <v>249</v>
      </c>
      <c r="BR71" s="278">
        <v>250</v>
      </c>
      <c r="BS71" s="278">
        <v>220</v>
      </c>
      <c r="BT71" s="278">
        <v>204</v>
      </c>
      <c r="BU71" s="278">
        <v>230</v>
      </c>
      <c r="BV71" s="278">
        <v>170</v>
      </c>
      <c r="BW71" s="278">
        <v>183</v>
      </c>
      <c r="BX71" s="278">
        <v>160</v>
      </c>
      <c r="BY71" s="278">
        <v>166</v>
      </c>
      <c r="BZ71" s="278">
        <v>138</v>
      </c>
      <c r="CA71" s="278">
        <v>106</v>
      </c>
      <c r="CB71" s="278">
        <v>123</v>
      </c>
      <c r="CC71" s="278">
        <v>69</v>
      </c>
      <c r="CD71" s="278">
        <v>92</v>
      </c>
      <c r="CE71" s="278">
        <v>62</v>
      </c>
      <c r="CF71" s="278">
        <v>51</v>
      </c>
      <c r="CG71" s="278">
        <v>53</v>
      </c>
      <c r="CH71" s="278">
        <v>43</v>
      </c>
      <c r="CI71" s="278">
        <v>38</v>
      </c>
      <c r="CJ71" s="278">
        <v>32</v>
      </c>
      <c r="CK71" s="278">
        <v>31</v>
      </c>
      <c r="CL71" s="278">
        <v>32</v>
      </c>
      <c r="CM71" s="278">
        <v>17</v>
      </c>
      <c r="CN71" s="278">
        <v>17</v>
      </c>
      <c r="CO71" s="278">
        <v>6</v>
      </c>
      <c r="CP71" s="278">
        <v>13</v>
      </c>
      <c r="CQ71" s="278">
        <v>2</v>
      </c>
      <c r="CR71" s="278">
        <v>9</v>
      </c>
      <c r="CS71" s="278">
        <v>1</v>
      </c>
      <c r="CT71" s="278">
        <v>4</v>
      </c>
      <c r="CU71" s="285">
        <v>3</v>
      </c>
      <c r="CV71" s="285">
        <v>2</v>
      </c>
      <c r="CW71" s="278">
        <v>0</v>
      </c>
      <c r="CX71" s="285">
        <v>1</v>
      </c>
      <c r="CY71" s="285">
        <v>1</v>
      </c>
      <c r="CZ71" s="285">
        <v>1</v>
      </c>
      <c r="DA71" s="286">
        <v>1</v>
      </c>
      <c r="DB71" s="285">
        <v>385</v>
      </c>
      <c r="DC71" s="285">
        <v>215</v>
      </c>
      <c r="DD71" s="285">
        <v>552</v>
      </c>
      <c r="DE71" s="285">
        <v>64680</v>
      </c>
    </row>
    <row r="72" spans="1:109" s="210" customFormat="1" ht="22.5" customHeight="1">
      <c r="A72" s="208"/>
      <c r="B72" s="209" t="s">
        <v>8</v>
      </c>
      <c r="C72" s="278">
        <v>779</v>
      </c>
      <c r="D72" s="278">
        <v>784</v>
      </c>
      <c r="E72" s="278">
        <v>895</v>
      </c>
      <c r="F72" s="278">
        <v>841</v>
      </c>
      <c r="G72" s="278">
        <v>920</v>
      </c>
      <c r="H72" s="278">
        <v>897</v>
      </c>
      <c r="I72" s="278">
        <v>921</v>
      </c>
      <c r="J72" s="278">
        <v>923</v>
      </c>
      <c r="K72" s="278">
        <v>963</v>
      </c>
      <c r="L72" s="278">
        <v>990</v>
      </c>
      <c r="M72" s="278">
        <v>900</v>
      </c>
      <c r="N72" s="278">
        <v>1014</v>
      </c>
      <c r="O72" s="278">
        <v>969</v>
      </c>
      <c r="P72" s="278">
        <v>1106</v>
      </c>
      <c r="Q72" s="278">
        <v>1157</v>
      </c>
      <c r="R72" s="278">
        <v>1159</v>
      </c>
      <c r="S72" s="278">
        <v>1162</v>
      </c>
      <c r="T72" s="278">
        <v>1006</v>
      </c>
      <c r="U72" s="278">
        <v>1041</v>
      </c>
      <c r="V72" s="278">
        <v>1027</v>
      </c>
      <c r="W72" s="278">
        <v>944</v>
      </c>
      <c r="X72" s="278">
        <v>956</v>
      </c>
      <c r="Y72" s="278">
        <v>817</v>
      </c>
      <c r="Z72" s="278">
        <v>896</v>
      </c>
      <c r="AA72" s="278">
        <v>798</v>
      </c>
      <c r="AB72" s="278">
        <v>866</v>
      </c>
      <c r="AC72" s="278">
        <v>958</v>
      </c>
      <c r="AD72" s="278">
        <v>957</v>
      </c>
      <c r="AE72" s="278">
        <v>980</v>
      </c>
      <c r="AF72" s="278">
        <v>1108</v>
      </c>
      <c r="AG72" s="278">
        <v>1164</v>
      </c>
      <c r="AH72" s="278">
        <v>1259</v>
      </c>
      <c r="AI72" s="278">
        <v>1231</v>
      </c>
      <c r="AJ72" s="278">
        <v>1252</v>
      </c>
      <c r="AK72" s="278">
        <v>1292</v>
      </c>
      <c r="AL72" s="278">
        <v>1324</v>
      </c>
      <c r="AM72" s="278">
        <v>1372</v>
      </c>
      <c r="AN72" s="278">
        <v>1333</v>
      </c>
      <c r="AO72" s="278">
        <v>1312</v>
      </c>
      <c r="AP72" s="278">
        <v>1434</v>
      </c>
      <c r="AQ72" s="278">
        <v>1439</v>
      </c>
      <c r="AR72" s="278">
        <v>1448</v>
      </c>
      <c r="AS72" s="278">
        <v>1446</v>
      </c>
      <c r="AT72" s="278">
        <v>1506</v>
      </c>
      <c r="AU72" s="278">
        <v>1423</v>
      </c>
      <c r="AV72" s="278">
        <v>1332</v>
      </c>
      <c r="AW72" s="278">
        <v>1334</v>
      </c>
      <c r="AX72" s="278">
        <v>1306</v>
      </c>
      <c r="AY72" s="278">
        <v>1197</v>
      </c>
      <c r="AZ72" s="278">
        <v>1203</v>
      </c>
      <c r="BA72" s="278">
        <v>1115</v>
      </c>
      <c r="BB72" s="278">
        <v>1094</v>
      </c>
      <c r="BC72" s="278">
        <v>1019</v>
      </c>
      <c r="BD72" s="278">
        <v>895</v>
      </c>
      <c r="BE72" s="278">
        <v>869</v>
      </c>
      <c r="BF72" s="278">
        <v>815</v>
      </c>
      <c r="BG72" s="278">
        <v>806</v>
      </c>
      <c r="BH72" s="278">
        <v>715</v>
      </c>
      <c r="BI72" s="278">
        <v>635</v>
      </c>
      <c r="BJ72" s="278">
        <v>638</v>
      </c>
      <c r="BK72" s="278">
        <v>592</v>
      </c>
      <c r="BL72" s="278">
        <v>564</v>
      </c>
      <c r="BM72" s="278">
        <v>484</v>
      </c>
      <c r="BN72" s="278">
        <v>408</v>
      </c>
      <c r="BO72" s="278">
        <v>359</v>
      </c>
      <c r="BP72" s="278">
        <v>369</v>
      </c>
      <c r="BQ72" s="278">
        <v>300</v>
      </c>
      <c r="BR72" s="278">
        <v>347</v>
      </c>
      <c r="BS72" s="278">
        <v>257</v>
      </c>
      <c r="BT72" s="278">
        <v>294</v>
      </c>
      <c r="BU72" s="278">
        <v>269</v>
      </c>
      <c r="BV72" s="278">
        <v>229</v>
      </c>
      <c r="BW72" s="278">
        <v>275</v>
      </c>
      <c r="BX72" s="278">
        <v>214</v>
      </c>
      <c r="BY72" s="278">
        <v>216</v>
      </c>
      <c r="BZ72" s="278">
        <v>203</v>
      </c>
      <c r="CA72" s="278">
        <v>159</v>
      </c>
      <c r="CB72" s="278">
        <v>165</v>
      </c>
      <c r="CC72" s="278">
        <v>141</v>
      </c>
      <c r="CD72" s="278">
        <v>141</v>
      </c>
      <c r="CE72" s="278">
        <v>109</v>
      </c>
      <c r="CF72" s="278">
        <v>96</v>
      </c>
      <c r="CG72" s="278">
        <v>81</v>
      </c>
      <c r="CH72" s="278">
        <v>73</v>
      </c>
      <c r="CI72" s="278">
        <v>64</v>
      </c>
      <c r="CJ72" s="278">
        <v>46</v>
      </c>
      <c r="CK72" s="278">
        <v>48</v>
      </c>
      <c r="CL72" s="278">
        <v>35</v>
      </c>
      <c r="CM72" s="278">
        <v>36</v>
      </c>
      <c r="CN72" s="278">
        <v>27</v>
      </c>
      <c r="CO72" s="278">
        <v>20</v>
      </c>
      <c r="CP72" s="278">
        <v>14</v>
      </c>
      <c r="CQ72" s="278">
        <v>5</v>
      </c>
      <c r="CR72" s="278">
        <v>7</v>
      </c>
      <c r="CS72" s="278">
        <v>17</v>
      </c>
      <c r="CT72" s="278">
        <v>10</v>
      </c>
      <c r="CU72" s="278">
        <v>8</v>
      </c>
      <c r="CV72" s="278">
        <v>4</v>
      </c>
      <c r="CW72" s="278">
        <v>2</v>
      </c>
      <c r="CX72" s="278">
        <v>4</v>
      </c>
      <c r="CY72" s="278">
        <v>0</v>
      </c>
      <c r="CZ72" s="278">
        <v>3</v>
      </c>
      <c r="DA72" s="286">
        <v>0</v>
      </c>
      <c r="DB72" s="285">
        <v>295</v>
      </c>
      <c r="DC72" s="285">
        <v>160</v>
      </c>
      <c r="DD72" s="285">
        <v>464</v>
      </c>
      <c r="DE72" s="285">
        <v>71556</v>
      </c>
    </row>
    <row r="73" spans="1:109" s="210" customFormat="1" ht="22.5" customHeight="1">
      <c r="A73" s="208" t="s">
        <v>110</v>
      </c>
      <c r="B73" s="209" t="s">
        <v>7</v>
      </c>
      <c r="C73" s="278">
        <v>346</v>
      </c>
      <c r="D73" s="278">
        <v>410</v>
      </c>
      <c r="E73" s="278">
        <v>424</v>
      </c>
      <c r="F73" s="278">
        <v>392</v>
      </c>
      <c r="G73" s="278">
        <v>463</v>
      </c>
      <c r="H73" s="278">
        <v>410</v>
      </c>
      <c r="I73" s="278">
        <v>439</v>
      </c>
      <c r="J73" s="278">
        <v>532</v>
      </c>
      <c r="K73" s="278">
        <v>467</v>
      </c>
      <c r="L73" s="278">
        <v>509</v>
      </c>
      <c r="M73" s="278">
        <v>492</v>
      </c>
      <c r="N73" s="278">
        <v>571</v>
      </c>
      <c r="O73" s="278">
        <v>482</v>
      </c>
      <c r="P73" s="278">
        <v>551</v>
      </c>
      <c r="Q73" s="278">
        <v>595</v>
      </c>
      <c r="R73" s="278">
        <v>627</v>
      </c>
      <c r="S73" s="278">
        <v>623</v>
      </c>
      <c r="T73" s="278">
        <v>610</v>
      </c>
      <c r="U73" s="278">
        <v>613</v>
      </c>
      <c r="V73" s="278">
        <v>546</v>
      </c>
      <c r="W73" s="278">
        <v>604</v>
      </c>
      <c r="X73" s="278">
        <v>580</v>
      </c>
      <c r="Y73" s="278">
        <v>509</v>
      </c>
      <c r="Z73" s="278">
        <v>590</v>
      </c>
      <c r="AA73" s="278">
        <v>549</v>
      </c>
      <c r="AB73" s="278">
        <v>594</v>
      </c>
      <c r="AC73" s="278">
        <v>594</v>
      </c>
      <c r="AD73" s="278">
        <v>639</v>
      </c>
      <c r="AE73" s="278">
        <v>600</v>
      </c>
      <c r="AF73" s="278">
        <v>653</v>
      </c>
      <c r="AG73" s="278">
        <v>654</v>
      </c>
      <c r="AH73" s="278">
        <v>649</v>
      </c>
      <c r="AI73" s="278">
        <v>663</v>
      </c>
      <c r="AJ73" s="278">
        <v>607</v>
      </c>
      <c r="AK73" s="278">
        <v>596</v>
      </c>
      <c r="AL73" s="278">
        <v>663</v>
      </c>
      <c r="AM73" s="278">
        <v>605</v>
      </c>
      <c r="AN73" s="278">
        <v>574</v>
      </c>
      <c r="AO73" s="278">
        <v>549</v>
      </c>
      <c r="AP73" s="278">
        <v>583</v>
      </c>
      <c r="AQ73" s="278">
        <v>547</v>
      </c>
      <c r="AR73" s="278">
        <v>587</v>
      </c>
      <c r="AS73" s="278">
        <v>539</v>
      </c>
      <c r="AT73" s="278">
        <v>541</v>
      </c>
      <c r="AU73" s="278">
        <v>593</v>
      </c>
      <c r="AV73" s="278">
        <v>552</v>
      </c>
      <c r="AW73" s="278">
        <v>570</v>
      </c>
      <c r="AX73" s="278">
        <v>634</v>
      </c>
      <c r="AY73" s="278">
        <v>584</v>
      </c>
      <c r="AZ73" s="278">
        <v>579</v>
      </c>
      <c r="BA73" s="278">
        <v>530</v>
      </c>
      <c r="BB73" s="278">
        <v>574</v>
      </c>
      <c r="BC73" s="278">
        <v>571</v>
      </c>
      <c r="BD73" s="278">
        <v>544</v>
      </c>
      <c r="BE73" s="278">
        <v>545</v>
      </c>
      <c r="BF73" s="278">
        <v>551</v>
      </c>
      <c r="BG73" s="278">
        <v>543</v>
      </c>
      <c r="BH73" s="278">
        <v>464</v>
      </c>
      <c r="BI73" s="278">
        <v>480</v>
      </c>
      <c r="BJ73" s="278">
        <v>481</v>
      </c>
      <c r="BK73" s="278">
        <v>408</v>
      </c>
      <c r="BL73" s="278">
        <v>421</v>
      </c>
      <c r="BM73" s="278">
        <v>386</v>
      </c>
      <c r="BN73" s="278">
        <v>319</v>
      </c>
      <c r="BO73" s="278">
        <v>298</v>
      </c>
      <c r="BP73" s="278">
        <v>272</v>
      </c>
      <c r="BQ73" s="278">
        <v>241</v>
      </c>
      <c r="BR73" s="278">
        <v>233</v>
      </c>
      <c r="BS73" s="278">
        <v>237</v>
      </c>
      <c r="BT73" s="278">
        <v>206</v>
      </c>
      <c r="BU73" s="278">
        <v>174</v>
      </c>
      <c r="BV73" s="278">
        <v>146</v>
      </c>
      <c r="BW73" s="278">
        <v>188</v>
      </c>
      <c r="BX73" s="278">
        <v>133</v>
      </c>
      <c r="BY73" s="278">
        <v>140</v>
      </c>
      <c r="BZ73" s="278">
        <v>153</v>
      </c>
      <c r="CA73" s="278">
        <v>109</v>
      </c>
      <c r="CB73" s="278">
        <v>101</v>
      </c>
      <c r="CC73" s="278">
        <v>77</v>
      </c>
      <c r="CD73" s="278">
        <v>100</v>
      </c>
      <c r="CE73" s="278">
        <v>77</v>
      </c>
      <c r="CF73" s="278">
        <v>66</v>
      </c>
      <c r="CG73" s="278">
        <v>58</v>
      </c>
      <c r="CH73" s="278">
        <v>45</v>
      </c>
      <c r="CI73" s="278">
        <v>44</v>
      </c>
      <c r="CJ73" s="278">
        <v>41</v>
      </c>
      <c r="CK73" s="278">
        <v>20</v>
      </c>
      <c r="CL73" s="278">
        <v>28</v>
      </c>
      <c r="CM73" s="278">
        <v>22</v>
      </c>
      <c r="CN73" s="278">
        <v>18</v>
      </c>
      <c r="CO73" s="278">
        <v>13</v>
      </c>
      <c r="CP73" s="278">
        <v>11</v>
      </c>
      <c r="CQ73" s="278">
        <v>12</v>
      </c>
      <c r="CR73" s="278">
        <v>5</v>
      </c>
      <c r="CS73" s="278">
        <v>5</v>
      </c>
      <c r="CT73" s="278">
        <v>6</v>
      </c>
      <c r="CU73" s="278">
        <v>7</v>
      </c>
      <c r="CV73" s="278">
        <v>6</v>
      </c>
      <c r="CW73" s="278">
        <v>5</v>
      </c>
      <c r="CX73" s="278">
        <v>2</v>
      </c>
      <c r="CY73" s="278">
        <v>3</v>
      </c>
      <c r="CZ73" s="278">
        <v>5</v>
      </c>
      <c r="DA73" s="286">
        <v>2</v>
      </c>
      <c r="DB73" s="285">
        <v>640</v>
      </c>
      <c r="DC73" s="285">
        <v>801</v>
      </c>
      <c r="DD73" s="285">
        <v>65</v>
      </c>
      <c r="DE73" s="285">
        <v>39515</v>
      </c>
    </row>
    <row r="74" spans="1:109" s="210" customFormat="1" ht="22.5" customHeight="1">
      <c r="A74" s="208"/>
      <c r="B74" s="209" t="s">
        <v>8</v>
      </c>
      <c r="C74" s="278">
        <v>319</v>
      </c>
      <c r="D74" s="278">
        <v>312</v>
      </c>
      <c r="E74" s="278">
        <v>381</v>
      </c>
      <c r="F74" s="278">
        <v>372</v>
      </c>
      <c r="G74" s="278">
        <v>397</v>
      </c>
      <c r="H74" s="278">
        <v>409</v>
      </c>
      <c r="I74" s="278">
        <v>409</v>
      </c>
      <c r="J74" s="278">
        <v>453</v>
      </c>
      <c r="K74" s="278">
        <v>429</v>
      </c>
      <c r="L74" s="278">
        <v>473</v>
      </c>
      <c r="M74" s="278">
        <v>492</v>
      </c>
      <c r="N74" s="278">
        <v>485</v>
      </c>
      <c r="O74" s="278">
        <v>515</v>
      </c>
      <c r="P74" s="278">
        <v>525</v>
      </c>
      <c r="Q74" s="278">
        <v>604</v>
      </c>
      <c r="R74" s="278">
        <v>608</v>
      </c>
      <c r="S74" s="278">
        <v>615</v>
      </c>
      <c r="T74" s="278">
        <v>552</v>
      </c>
      <c r="U74" s="278">
        <v>558</v>
      </c>
      <c r="V74" s="278">
        <v>567</v>
      </c>
      <c r="W74" s="278">
        <v>582</v>
      </c>
      <c r="X74" s="278">
        <v>588</v>
      </c>
      <c r="Y74" s="278">
        <v>544</v>
      </c>
      <c r="Z74" s="278">
        <v>564</v>
      </c>
      <c r="AA74" s="278">
        <v>515</v>
      </c>
      <c r="AB74" s="278">
        <v>539</v>
      </c>
      <c r="AC74" s="278">
        <v>600</v>
      </c>
      <c r="AD74" s="278">
        <v>623</v>
      </c>
      <c r="AE74" s="278">
        <v>657</v>
      </c>
      <c r="AF74" s="278">
        <v>650</v>
      </c>
      <c r="AG74" s="278">
        <v>676</v>
      </c>
      <c r="AH74" s="278">
        <v>693</v>
      </c>
      <c r="AI74" s="278">
        <v>719</v>
      </c>
      <c r="AJ74" s="278">
        <v>661</v>
      </c>
      <c r="AK74" s="278">
        <v>695</v>
      </c>
      <c r="AL74" s="278">
        <v>720</v>
      </c>
      <c r="AM74" s="278">
        <v>662</v>
      </c>
      <c r="AN74" s="278">
        <v>681</v>
      </c>
      <c r="AO74" s="278">
        <v>649</v>
      </c>
      <c r="AP74" s="278">
        <v>654</v>
      </c>
      <c r="AQ74" s="278">
        <v>718</v>
      </c>
      <c r="AR74" s="278">
        <v>688</v>
      </c>
      <c r="AS74" s="278">
        <v>709</v>
      </c>
      <c r="AT74" s="278">
        <v>695</v>
      </c>
      <c r="AU74" s="278">
        <v>657</v>
      </c>
      <c r="AV74" s="278">
        <v>681</v>
      </c>
      <c r="AW74" s="278">
        <v>686</v>
      </c>
      <c r="AX74" s="278">
        <v>757</v>
      </c>
      <c r="AY74" s="278">
        <v>719</v>
      </c>
      <c r="AZ74" s="278">
        <v>678</v>
      </c>
      <c r="BA74" s="278">
        <v>670</v>
      </c>
      <c r="BB74" s="278">
        <v>724</v>
      </c>
      <c r="BC74" s="278">
        <v>675</v>
      </c>
      <c r="BD74" s="278">
        <v>579</v>
      </c>
      <c r="BE74" s="278">
        <v>614</v>
      </c>
      <c r="BF74" s="278">
        <v>683</v>
      </c>
      <c r="BG74" s="278">
        <v>660</v>
      </c>
      <c r="BH74" s="278">
        <v>629</v>
      </c>
      <c r="BI74" s="278">
        <v>528</v>
      </c>
      <c r="BJ74" s="278">
        <v>520</v>
      </c>
      <c r="BK74" s="278">
        <v>529</v>
      </c>
      <c r="BL74" s="278">
        <v>544</v>
      </c>
      <c r="BM74" s="278">
        <v>466</v>
      </c>
      <c r="BN74" s="278">
        <v>398</v>
      </c>
      <c r="BO74" s="278">
        <v>358</v>
      </c>
      <c r="BP74" s="278">
        <v>352</v>
      </c>
      <c r="BQ74" s="278">
        <v>286</v>
      </c>
      <c r="BR74" s="278">
        <v>263</v>
      </c>
      <c r="BS74" s="278">
        <v>276</v>
      </c>
      <c r="BT74" s="278">
        <v>228</v>
      </c>
      <c r="BU74" s="278">
        <v>283</v>
      </c>
      <c r="BV74" s="278">
        <v>194</v>
      </c>
      <c r="BW74" s="278">
        <v>230</v>
      </c>
      <c r="BX74" s="278">
        <v>218</v>
      </c>
      <c r="BY74" s="278">
        <v>202</v>
      </c>
      <c r="BZ74" s="278">
        <v>181</v>
      </c>
      <c r="CA74" s="278">
        <v>188</v>
      </c>
      <c r="CB74" s="278">
        <v>170</v>
      </c>
      <c r="CC74" s="278">
        <v>149</v>
      </c>
      <c r="CD74" s="278">
        <v>134</v>
      </c>
      <c r="CE74" s="278">
        <v>95</v>
      </c>
      <c r="CF74" s="278">
        <v>122</v>
      </c>
      <c r="CG74" s="278">
        <v>95</v>
      </c>
      <c r="CH74" s="278">
        <v>77</v>
      </c>
      <c r="CI74" s="278">
        <v>71</v>
      </c>
      <c r="CJ74" s="278">
        <v>48</v>
      </c>
      <c r="CK74" s="278">
        <v>60</v>
      </c>
      <c r="CL74" s="278">
        <v>32</v>
      </c>
      <c r="CM74" s="278">
        <v>38</v>
      </c>
      <c r="CN74" s="278">
        <v>29</v>
      </c>
      <c r="CO74" s="278">
        <v>27</v>
      </c>
      <c r="CP74" s="278">
        <v>10</v>
      </c>
      <c r="CQ74" s="278">
        <v>10</v>
      </c>
      <c r="CR74" s="278">
        <v>12</v>
      </c>
      <c r="CS74" s="278">
        <v>10</v>
      </c>
      <c r="CT74" s="278">
        <v>10</v>
      </c>
      <c r="CU74" s="278">
        <v>8</v>
      </c>
      <c r="CV74" s="278">
        <v>11</v>
      </c>
      <c r="CW74" s="278">
        <v>4</v>
      </c>
      <c r="CX74" s="278">
        <v>3</v>
      </c>
      <c r="CY74" s="278">
        <v>2</v>
      </c>
      <c r="CZ74" s="278">
        <v>6</v>
      </c>
      <c r="DA74" s="286">
        <v>0</v>
      </c>
      <c r="DB74" s="285">
        <v>512</v>
      </c>
      <c r="DC74" s="285">
        <v>559</v>
      </c>
      <c r="DD74" s="285">
        <v>49</v>
      </c>
      <c r="DE74" s="285">
        <v>42966</v>
      </c>
    </row>
    <row r="75" spans="1:109" s="210" customFormat="1" ht="22.5" customHeight="1">
      <c r="A75" s="208" t="s">
        <v>136</v>
      </c>
      <c r="B75" s="209" t="s">
        <v>7</v>
      </c>
      <c r="C75" s="278">
        <v>239</v>
      </c>
      <c r="D75" s="278">
        <v>247</v>
      </c>
      <c r="E75" s="278">
        <v>302</v>
      </c>
      <c r="F75" s="278">
        <v>300</v>
      </c>
      <c r="G75" s="278">
        <v>286</v>
      </c>
      <c r="H75" s="278">
        <v>306</v>
      </c>
      <c r="I75" s="278">
        <v>292</v>
      </c>
      <c r="J75" s="278">
        <v>293</v>
      </c>
      <c r="K75" s="278">
        <v>311</v>
      </c>
      <c r="L75" s="278">
        <v>305</v>
      </c>
      <c r="M75" s="278">
        <v>361</v>
      </c>
      <c r="N75" s="278">
        <v>374</v>
      </c>
      <c r="O75" s="278">
        <v>359</v>
      </c>
      <c r="P75" s="278">
        <v>386</v>
      </c>
      <c r="Q75" s="278">
        <v>439</v>
      </c>
      <c r="R75" s="278">
        <v>453</v>
      </c>
      <c r="S75" s="278">
        <v>462</v>
      </c>
      <c r="T75" s="278">
        <v>405</v>
      </c>
      <c r="U75" s="278">
        <v>464</v>
      </c>
      <c r="V75" s="278">
        <v>478</v>
      </c>
      <c r="W75" s="278">
        <v>495</v>
      </c>
      <c r="X75" s="278">
        <v>686</v>
      </c>
      <c r="Y75" s="278">
        <v>787</v>
      </c>
      <c r="Z75" s="278">
        <v>585</v>
      </c>
      <c r="AA75" s="278">
        <v>477</v>
      </c>
      <c r="AB75" s="278">
        <v>464</v>
      </c>
      <c r="AC75" s="278">
        <v>481</v>
      </c>
      <c r="AD75" s="278">
        <v>468</v>
      </c>
      <c r="AE75" s="278">
        <v>484</v>
      </c>
      <c r="AF75" s="278">
        <v>484</v>
      </c>
      <c r="AG75" s="278">
        <v>465</v>
      </c>
      <c r="AH75" s="278">
        <v>496</v>
      </c>
      <c r="AI75" s="278">
        <v>511</v>
      </c>
      <c r="AJ75" s="278">
        <v>501</v>
      </c>
      <c r="AK75" s="278">
        <v>468</v>
      </c>
      <c r="AL75" s="278">
        <v>511</v>
      </c>
      <c r="AM75" s="278">
        <v>453</v>
      </c>
      <c r="AN75" s="278">
        <v>501</v>
      </c>
      <c r="AO75" s="278">
        <v>422</v>
      </c>
      <c r="AP75" s="278">
        <v>419</v>
      </c>
      <c r="AQ75" s="278">
        <v>431</v>
      </c>
      <c r="AR75" s="278">
        <v>462</v>
      </c>
      <c r="AS75" s="278">
        <v>446</v>
      </c>
      <c r="AT75" s="278">
        <v>487</v>
      </c>
      <c r="AU75" s="278">
        <v>458</v>
      </c>
      <c r="AV75" s="278">
        <v>488</v>
      </c>
      <c r="AW75" s="278">
        <v>459</v>
      </c>
      <c r="AX75" s="278">
        <v>510</v>
      </c>
      <c r="AY75" s="278">
        <v>530</v>
      </c>
      <c r="AZ75" s="278">
        <v>528</v>
      </c>
      <c r="BA75" s="278">
        <v>548</v>
      </c>
      <c r="BB75" s="278">
        <v>546</v>
      </c>
      <c r="BC75" s="278">
        <v>529</v>
      </c>
      <c r="BD75" s="278">
        <v>534</v>
      </c>
      <c r="BE75" s="278">
        <v>512</v>
      </c>
      <c r="BF75" s="278">
        <v>479</v>
      </c>
      <c r="BG75" s="278">
        <v>459</v>
      </c>
      <c r="BH75" s="278">
        <v>430</v>
      </c>
      <c r="BI75" s="278">
        <v>407</v>
      </c>
      <c r="BJ75" s="278">
        <v>384</v>
      </c>
      <c r="BK75" s="278">
        <v>374</v>
      </c>
      <c r="BL75" s="278">
        <v>327</v>
      </c>
      <c r="BM75" s="278">
        <v>287</v>
      </c>
      <c r="BN75" s="278">
        <v>254</v>
      </c>
      <c r="BO75" s="278">
        <v>236</v>
      </c>
      <c r="BP75" s="278">
        <v>207</v>
      </c>
      <c r="BQ75" s="278">
        <v>175</v>
      </c>
      <c r="BR75" s="278">
        <v>188</v>
      </c>
      <c r="BS75" s="278">
        <v>162</v>
      </c>
      <c r="BT75" s="278">
        <v>170</v>
      </c>
      <c r="BU75" s="278">
        <v>173</v>
      </c>
      <c r="BV75" s="278">
        <v>134</v>
      </c>
      <c r="BW75" s="278">
        <v>152</v>
      </c>
      <c r="BX75" s="278">
        <v>164</v>
      </c>
      <c r="BY75" s="278">
        <v>138</v>
      </c>
      <c r="BZ75" s="278">
        <v>124</v>
      </c>
      <c r="CA75" s="278">
        <v>121</v>
      </c>
      <c r="CB75" s="278">
        <v>109</v>
      </c>
      <c r="CC75" s="278">
        <v>94</v>
      </c>
      <c r="CD75" s="278">
        <v>106</v>
      </c>
      <c r="CE75" s="278">
        <v>71</v>
      </c>
      <c r="CF75" s="278">
        <v>85</v>
      </c>
      <c r="CG75" s="278">
        <v>64</v>
      </c>
      <c r="CH75" s="278">
        <v>55</v>
      </c>
      <c r="CI75" s="278">
        <v>49</v>
      </c>
      <c r="CJ75" s="278">
        <v>50</v>
      </c>
      <c r="CK75" s="278">
        <v>39</v>
      </c>
      <c r="CL75" s="278">
        <v>24</v>
      </c>
      <c r="CM75" s="278">
        <v>40</v>
      </c>
      <c r="CN75" s="278">
        <v>24</v>
      </c>
      <c r="CO75" s="278">
        <v>29</v>
      </c>
      <c r="CP75" s="278">
        <v>30</v>
      </c>
      <c r="CQ75" s="278">
        <v>21</v>
      </c>
      <c r="CR75" s="278">
        <v>16</v>
      </c>
      <c r="CS75" s="278">
        <v>17</v>
      </c>
      <c r="CT75" s="278">
        <v>12</v>
      </c>
      <c r="CU75" s="278">
        <v>18</v>
      </c>
      <c r="CV75" s="278">
        <v>16</v>
      </c>
      <c r="CW75" s="278">
        <v>9</v>
      </c>
      <c r="CX75" s="278">
        <v>10</v>
      </c>
      <c r="CY75" s="278">
        <v>12</v>
      </c>
      <c r="CZ75" s="278">
        <v>87</v>
      </c>
      <c r="DA75" s="286">
        <v>1</v>
      </c>
      <c r="DB75" s="285">
        <v>1768</v>
      </c>
      <c r="DC75" s="285">
        <v>664</v>
      </c>
      <c r="DD75" s="285">
        <v>1133</v>
      </c>
      <c r="DE75" s="285">
        <v>34886</v>
      </c>
    </row>
    <row r="76" spans="1:109" s="210" customFormat="1" ht="22.5" customHeight="1">
      <c r="A76" s="208"/>
      <c r="B76" s="209" t="s">
        <v>8</v>
      </c>
      <c r="C76" s="278">
        <v>231</v>
      </c>
      <c r="D76" s="278">
        <v>249</v>
      </c>
      <c r="E76" s="278">
        <v>258</v>
      </c>
      <c r="F76" s="278">
        <v>298</v>
      </c>
      <c r="G76" s="278">
        <v>290</v>
      </c>
      <c r="H76" s="278">
        <v>282</v>
      </c>
      <c r="I76" s="278">
        <v>309</v>
      </c>
      <c r="J76" s="278">
        <v>315</v>
      </c>
      <c r="K76" s="278">
        <v>340</v>
      </c>
      <c r="L76" s="278">
        <v>366</v>
      </c>
      <c r="M76" s="278">
        <v>345</v>
      </c>
      <c r="N76" s="278">
        <v>417</v>
      </c>
      <c r="O76" s="278">
        <v>398</v>
      </c>
      <c r="P76" s="278">
        <v>391</v>
      </c>
      <c r="Q76" s="278">
        <v>461</v>
      </c>
      <c r="R76" s="278">
        <v>500</v>
      </c>
      <c r="S76" s="278">
        <v>541</v>
      </c>
      <c r="T76" s="278">
        <v>467</v>
      </c>
      <c r="U76" s="278">
        <v>535</v>
      </c>
      <c r="V76" s="278">
        <v>670</v>
      </c>
      <c r="W76" s="278">
        <v>678</v>
      </c>
      <c r="X76" s="278">
        <v>710</v>
      </c>
      <c r="Y76" s="278">
        <v>672</v>
      </c>
      <c r="Z76" s="278">
        <v>618</v>
      </c>
      <c r="AA76" s="278">
        <v>548</v>
      </c>
      <c r="AB76" s="278">
        <v>521</v>
      </c>
      <c r="AC76" s="278">
        <v>483</v>
      </c>
      <c r="AD76" s="278">
        <v>504</v>
      </c>
      <c r="AE76" s="278">
        <v>491</v>
      </c>
      <c r="AF76" s="278">
        <v>507</v>
      </c>
      <c r="AG76" s="278">
        <v>540</v>
      </c>
      <c r="AH76" s="278">
        <v>549</v>
      </c>
      <c r="AI76" s="278">
        <v>509</v>
      </c>
      <c r="AJ76" s="278">
        <v>541</v>
      </c>
      <c r="AK76" s="278">
        <v>505</v>
      </c>
      <c r="AL76" s="278">
        <v>545</v>
      </c>
      <c r="AM76" s="278">
        <v>471</v>
      </c>
      <c r="AN76" s="278">
        <v>444</v>
      </c>
      <c r="AO76" s="278">
        <v>439</v>
      </c>
      <c r="AP76" s="278">
        <v>451</v>
      </c>
      <c r="AQ76" s="278">
        <v>474</v>
      </c>
      <c r="AR76" s="278">
        <v>462</v>
      </c>
      <c r="AS76" s="278">
        <v>503</v>
      </c>
      <c r="AT76" s="278">
        <v>495</v>
      </c>
      <c r="AU76" s="278">
        <v>537</v>
      </c>
      <c r="AV76" s="278">
        <v>497</v>
      </c>
      <c r="AW76" s="278">
        <v>562</v>
      </c>
      <c r="AX76" s="278">
        <v>588</v>
      </c>
      <c r="AY76" s="278">
        <v>569</v>
      </c>
      <c r="AZ76" s="278">
        <v>584</v>
      </c>
      <c r="BA76" s="278">
        <v>593</v>
      </c>
      <c r="BB76" s="278">
        <v>568</v>
      </c>
      <c r="BC76" s="278">
        <v>596</v>
      </c>
      <c r="BD76" s="278">
        <v>499</v>
      </c>
      <c r="BE76" s="278">
        <v>472</v>
      </c>
      <c r="BF76" s="278">
        <v>555</v>
      </c>
      <c r="BG76" s="278">
        <v>518</v>
      </c>
      <c r="BH76" s="278">
        <v>478</v>
      </c>
      <c r="BI76" s="278">
        <v>461</v>
      </c>
      <c r="BJ76" s="278">
        <v>458</v>
      </c>
      <c r="BK76" s="278">
        <v>375</v>
      </c>
      <c r="BL76" s="278">
        <v>383</v>
      </c>
      <c r="BM76" s="278">
        <v>351</v>
      </c>
      <c r="BN76" s="278">
        <v>364</v>
      </c>
      <c r="BO76" s="278">
        <v>291</v>
      </c>
      <c r="BP76" s="278">
        <v>287</v>
      </c>
      <c r="BQ76" s="278">
        <v>220</v>
      </c>
      <c r="BR76" s="278">
        <v>238</v>
      </c>
      <c r="BS76" s="278">
        <v>200</v>
      </c>
      <c r="BT76" s="278">
        <v>225</v>
      </c>
      <c r="BU76" s="278">
        <v>226</v>
      </c>
      <c r="BV76" s="278">
        <v>183</v>
      </c>
      <c r="BW76" s="278">
        <v>216</v>
      </c>
      <c r="BX76" s="278">
        <v>187</v>
      </c>
      <c r="BY76" s="278">
        <v>205</v>
      </c>
      <c r="BZ76" s="278">
        <v>222</v>
      </c>
      <c r="CA76" s="278">
        <v>167</v>
      </c>
      <c r="CB76" s="278">
        <v>181</v>
      </c>
      <c r="CC76" s="278">
        <v>129</v>
      </c>
      <c r="CD76" s="278">
        <v>159</v>
      </c>
      <c r="CE76" s="278">
        <v>111</v>
      </c>
      <c r="CF76" s="278">
        <v>117</v>
      </c>
      <c r="CG76" s="278">
        <v>106</v>
      </c>
      <c r="CH76" s="278">
        <v>77</v>
      </c>
      <c r="CI76" s="278">
        <v>75</v>
      </c>
      <c r="CJ76" s="278">
        <v>67</v>
      </c>
      <c r="CK76" s="278">
        <v>65</v>
      </c>
      <c r="CL76" s="278">
        <v>65</v>
      </c>
      <c r="CM76" s="278">
        <v>49</v>
      </c>
      <c r="CN76" s="278">
        <v>41</v>
      </c>
      <c r="CO76" s="278">
        <v>33</v>
      </c>
      <c r="CP76" s="278">
        <v>27</v>
      </c>
      <c r="CQ76" s="278">
        <v>13</v>
      </c>
      <c r="CR76" s="278">
        <v>16</v>
      </c>
      <c r="CS76" s="278">
        <v>30</v>
      </c>
      <c r="CT76" s="278">
        <v>10</v>
      </c>
      <c r="CU76" s="278">
        <v>16</v>
      </c>
      <c r="CV76" s="278">
        <v>10</v>
      </c>
      <c r="CW76" s="278">
        <v>12</v>
      </c>
      <c r="CX76" s="278">
        <v>11</v>
      </c>
      <c r="CY76" s="278">
        <v>13</v>
      </c>
      <c r="CZ76" s="278">
        <v>110</v>
      </c>
      <c r="DA76" s="286">
        <v>1</v>
      </c>
      <c r="DB76" s="285">
        <v>1821</v>
      </c>
      <c r="DC76" s="285">
        <v>506</v>
      </c>
      <c r="DD76" s="285">
        <v>945</v>
      </c>
      <c r="DE76" s="285">
        <v>38014</v>
      </c>
    </row>
    <row r="77" spans="1:109" s="210" customFormat="1" ht="22.5" customHeight="1">
      <c r="A77" s="208" t="s">
        <v>128</v>
      </c>
      <c r="B77" s="209" t="s">
        <v>7</v>
      </c>
      <c r="C77" s="278">
        <v>392</v>
      </c>
      <c r="D77" s="278">
        <v>433</v>
      </c>
      <c r="E77" s="278">
        <v>476</v>
      </c>
      <c r="F77" s="278">
        <v>446</v>
      </c>
      <c r="G77" s="278">
        <v>490</v>
      </c>
      <c r="H77" s="278">
        <v>511</v>
      </c>
      <c r="I77" s="278">
        <v>485</v>
      </c>
      <c r="J77" s="278">
        <v>550</v>
      </c>
      <c r="K77" s="278">
        <v>559</v>
      </c>
      <c r="L77" s="278">
        <v>549</v>
      </c>
      <c r="M77" s="278">
        <v>527</v>
      </c>
      <c r="N77" s="278">
        <v>604</v>
      </c>
      <c r="O77" s="278">
        <v>588</v>
      </c>
      <c r="P77" s="278">
        <v>639</v>
      </c>
      <c r="Q77" s="278">
        <v>672</v>
      </c>
      <c r="R77" s="278">
        <v>679</v>
      </c>
      <c r="S77" s="278">
        <v>653</v>
      </c>
      <c r="T77" s="278">
        <v>671</v>
      </c>
      <c r="U77" s="278">
        <v>645</v>
      </c>
      <c r="V77" s="278">
        <v>628</v>
      </c>
      <c r="W77" s="278">
        <v>569</v>
      </c>
      <c r="X77" s="278">
        <v>642</v>
      </c>
      <c r="Y77" s="278">
        <v>522</v>
      </c>
      <c r="Z77" s="278">
        <v>514</v>
      </c>
      <c r="AA77" s="278">
        <v>598</v>
      </c>
      <c r="AB77" s="278">
        <v>525</v>
      </c>
      <c r="AC77" s="278">
        <v>595</v>
      </c>
      <c r="AD77" s="278">
        <v>579</v>
      </c>
      <c r="AE77" s="278">
        <v>597</v>
      </c>
      <c r="AF77" s="278">
        <v>610</v>
      </c>
      <c r="AG77" s="278">
        <v>698</v>
      </c>
      <c r="AH77" s="278">
        <v>676</v>
      </c>
      <c r="AI77" s="278">
        <v>714</v>
      </c>
      <c r="AJ77" s="278">
        <v>685</v>
      </c>
      <c r="AK77" s="278">
        <v>710</v>
      </c>
      <c r="AL77" s="278">
        <v>737</v>
      </c>
      <c r="AM77" s="278">
        <v>691</v>
      </c>
      <c r="AN77" s="278">
        <v>709</v>
      </c>
      <c r="AO77" s="278">
        <v>608</v>
      </c>
      <c r="AP77" s="278">
        <v>759</v>
      </c>
      <c r="AQ77" s="278">
        <v>732</v>
      </c>
      <c r="AR77" s="278">
        <v>728</v>
      </c>
      <c r="AS77" s="278">
        <v>739</v>
      </c>
      <c r="AT77" s="278">
        <v>734</v>
      </c>
      <c r="AU77" s="278">
        <v>707</v>
      </c>
      <c r="AV77" s="278">
        <v>679</v>
      </c>
      <c r="AW77" s="278">
        <v>722</v>
      </c>
      <c r="AX77" s="278">
        <v>671</v>
      </c>
      <c r="AY77" s="278">
        <v>665</v>
      </c>
      <c r="AZ77" s="278">
        <v>607</v>
      </c>
      <c r="BA77" s="278">
        <v>652</v>
      </c>
      <c r="BB77" s="278">
        <v>625</v>
      </c>
      <c r="BC77" s="278">
        <v>615</v>
      </c>
      <c r="BD77" s="278">
        <v>574</v>
      </c>
      <c r="BE77" s="278">
        <v>525</v>
      </c>
      <c r="BF77" s="278">
        <v>518</v>
      </c>
      <c r="BG77" s="278">
        <v>495</v>
      </c>
      <c r="BH77" s="278">
        <v>526</v>
      </c>
      <c r="BI77" s="278">
        <v>509</v>
      </c>
      <c r="BJ77" s="278">
        <v>437</v>
      </c>
      <c r="BK77" s="278">
        <v>414</v>
      </c>
      <c r="BL77" s="278">
        <v>377</v>
      </c>
      <c r="BM77" s="278">
        <v>360</v>
      </c>
      <c r="BN77" s="278">
        <v>319</v>
      </c>
      <c r="BO77" s="278">
        <v>303</v>
      </c>
      <c r="BP77" s="278">
        <v>255</v>
      </c>
      <c r="BQ77" s="278">
        <v>238</v>
      </c>
      <c r="BR77" s="278">
        <v>228</v>
      </c>
      <c r="BS77" s="278">
        <v>207</v>
      </c>
      <c r="BT77" s="278">
        <v>223</v>
      </c>
      <c r="BU77" s="278">
        <v>183</v>
      </c>
      <c r="BV77" s="278">
        <v>166</v>
      </c>
      <c r="BW77" s="278">
        <v>183</v>
      </c>
      <c r="BX77" s="278">
        <v>181</v>
      </c>
      <c r="BY77" s="278">
        <v>152</v>
      </c>
      <c r="BZ77" s="278">
        <v>134</v>
      </c>
      <c r="CA77" s="278">
        <v>133</v>
      </c>
      <c r="CB77" s="278">
        <v>114</v>
      </c>
      <c r="CC77" s="278">
        <v>102</v>
      </c>
      <c r="CD77" s="278">
        <v>90</v>
      </c>
      <c r="CE77" s="278">
        <v>68</v>
      </c>
      <c r="CF77" s="278">
        <v>59</v>
      </c>
      <c r="CG77" s="278">
        <v>66</v>
      </c>
      <c r="CH77" s="278">
        <v>55</v>
      </c>
      <c r="CI77" s="278">
        <v>28</v>
      </c>
      <c r="CJ77" s="278">
        <v>33</v>
      </c>
      <c r="CK77" s="278">
        <v>31</v>
      </c>
      <c r="CL77" s="278">
        <v>21</v>
      </c>
      <c r="CM77" s="278">
        <v>16</v>
      </c>
      <c r="CN77" s="278">
        <v>18</v>
      </c>
      <c r="CO77" s="278">
        <v>5</v>
      </c>
      <c r="CP77" s="278">
        <v>13</v>
      </c>
      <c r="CQ77" s="278">
        <v>9</v>
      </c>
      <c r="CR77" s="278">
        <v>8</v>
      </c>
      <c r="CS77" s="278">
        <v>9</v>
      </c>
      <c r="CT77" s="278">
        <v>2</v>
      </c>
      <c r="CU77" s="278">
        <v>11</v>
      </c>
      <c r="CV77" s="278">
        <v>6</v>
      </c>
      <c r="CW77" s="278">
        <v>2</v>
      </c>
      <c r="CX77" s="278">
        <v>3</v>
      </c>
      <c r="CY77" s="278">
        <v>2</v>
      </c>
      <c r="CZ77" s="285">
        <v>3</v>
      </c>
      <c r="DA77" s="286">
        <v>0</v>
      </c>
      <c r="DB77" s="285">
        <v>573</v>
      </c>
      <c r="DC77" s="285">
        <v>369</v>
      </c>
      <c r="DD77" s="285">
        <v>122</v>
      </c>
      <c r="DE77" s="285">
        <v>42289</v>
      </c>
    </row>
    <row r="78" spans="1:109" s="210" customFormat="1" ht="22.5" customHeight="1">
      <c r="A78" s="208"/>
      <c r="B78" s="209" t="s">
        <v>8</v>
      </c>
      <c r="C78" s="278">
        <v>395</v>
      </c>
      <c r="D78" s="278">
        <v>420</v>
      </c>
      <c r="E78" s="278">
        <v>452</v>
      </c>
      <c r="F78" s="278">
        <v>460</v>
      </c>
      <c r="G78" s="278">
        <v>472</v>
      </c>
      <c r="H78" s="278">
        <v>473</v>
      </c>
      <c r="I78" s="278">
        <v>470</v>
      </c>
      <c r="J78" s="278">
        <v>524</v>
      </c>
      <c r="K78" s="278">
        <v>556</v>
      </c>
      <c r="L78" s="278">
        <v>542</v>
      </c>
      <c r="M78" s="278">
        <v>534</v>
      </c>
      <c r="N78" s="278">
        <v>551</v>
      </c>
      <c r="O78" s="278">
        <v>589</v>
      </c>
      <c r="P78" s="278">
        <v>582</v>
      </c>
      <c r="Q78" s="278">
        <v>672</v>
      </c>
      <c r="R78" s="278">
        <v>666</v>
      </c>
      <c r="S78" s="278">
        <v>650</v>
      </c>
      <c r="T78" s="278">
        <v>627</v>
      </c>
      <c r="U78" s="278">
        <v>625</v>
      </c>
      <c r="V78" s="278">
        <v>661</v>
      </c>
      <c r="W78" s="278">
        <v>606</v>
      </c>
      <c r="X78" s="278">
        <v>603</v>
      </c>
      <c r="Y78" s="278">
        <v>611</v>
      </c>
      <c r="Z78" s="278">
        <v>542</v>
      </c>
      <c r="AA78" s="278">
        <v>524</v>
      </c>
      <c r="AB78" s="278">
        <v>597</v>
      </c>
      <c r="AC78" s="278">
        <v>623</v>
      </c>
      <c r="AD78" s="278">
        <v>631</v>
      </c>
      <c r="AE78" s="278">
        <v>692</v>
      </c>
      <c r="AF78" s="278">
        <v>657</v>
      </c>
      <c r="AG78" s="278">
        <v>673</v>
      </c>
      <c r="AH78" s="278">
        <v>754</v>
      </c>
      <c r="AI78" s="278">
        <v>738</v>
      </c>
      <c r="AJ78" s="278">
        <v>728</v>
      </c>
      <c r="AK78" s="278">
        <v>749</v>
      </c>
      <c r="AL78" s="278">
        <v>762</v>
      </c>
      <c r="AM78" s="278">
        <v>746</v>
      </c>
      <c r="AN78" s="278">
        <v>718</v>
      </c>
      <c r="AO78" s="278">
        <v>697</v>
      </c>
      <c r="AP78" s="278">
        <v>764</v>
      </c>
      <c r="AQ78" s="278">
        <v>794</v>
      </c>
      <c r="AR78" s="278">
        <v>730</v>
      </c>
      <c r="AS78" s="278">
        <v>726</v>
      </c>
      <c r="AT78" s="278">
        <v>719</v>
      </c>
      <c r="AU78" s="278">
        <v>731</v>
      </c>
      <c r="AV78" s="278">
        <v>707</v>
      </c>
      <c r="AW78" s="278">
        <v>756</v>
      </c>
      <c r="AX78" s="278">
        <v>759</v>
      </c>
      <c r="AY78" s="278">
        <v>766</v>
      </c>
      <c r="AZ78" s="278">
        <v>737</v>
      </c>
      <c r="BA78" s="278">
        <v>685</v>
      </c>
      <c r="BB78" s="278">
        <v>761</v>
      </c>
      <c r="BC78" s="278">
        <v>724</v>
      </c>
      <c r="BD78" s="278">
        <v>681</v>
      </c>
      <c r="BE78" s="278">
        <v>632</v>
      </c>
      <c r="BF78" s="278">
        <v>690</v>
      </c>
      <c r="BG78" s="278">
        <v>654</v>
      </c>
      <c r="BH78" s="278">
        <v>594</v>
      </c>
      <c r="BI78" s="278">
        <v>583</v>
      </c>
      <c r="BJ78" s="278">
        <v>525</v>
      </c>
      <c r="BK78" s="278">
        <v>515</v>
      </c>
      <c r="BL78" s="278">
        <v>484</v>
      </c>
      <c r="BM78" s="278">
        <v>456</v>
      </c>
      <c r="BN78" s="278">
        <v>373</v>
      </c>
      <c r="BO78" s="278">
        <v>369</v>
      </c>
      <c r="BP78" s="278">
        <v>346</v>
      </c>
      <c r="BQ78" s="278">
        <v>294</v>
      </c>
      <c r="BR78" s="278">
        <v>317</v>
      </c>
      <c r="BS78" s="278">
        <v>251</v>
      </c>
      <c r="BT78" s="278">
        <v>297</v>
      </c>
      <c r="BU78" s="278">
        <v>251</v>
      </c>
      <c r="BV78" s="278">
        <v>239</v>
      </c>
      <c r="BW78" s="278">
        <v>255</v>
      </c>
      <c r="BX78" s="278">
        <v>214</v>
      </c>
      <c r="BY78" s="278">
        <v>195</v>
      </c>
      <c r="BZ78" s="278">
        <v>206</v>
      </c>
      <c r="CA78" s="278">
        <v>169</v>
      </c>
      <c r="CB78" s="278">
        <v>161</v>
      </c>
      <c r="CC78" s="278">
        <v>160</v>
      </c>
      <c r="CD78" s="278">
        <v>148</v>
      </c>
      <c r="CE78" s="278">
        <v>125</v>
      </c>
      <c r="CF78" s="278">
        <v>121</v>
      </c>
      <c r="CG78" s="278">
        <v>100</v>
      </c>
      <c r="CH78" s="278">
        <v>89</v>
      </c>
      <c r="CI78" s="278">
        <v>77</v>
      </c>
      <c r="CJ78" s="278">
        <v>57</v>
      </c>
      <c r="CK78" s="278">
        <v>48</v>
      </c>
      <c r="CL78" s="278">
        <v>25</v>
      </c>
      <c r="CM78" s="278">
        <v>42</v>
      </c>
      <c r="CN78" s="278">
        <v>19</v>
      </c>
      <c r="CO78" s="278">
        <v>24</v>
      </c>
      <c r="CP78" s="278">
        <v>20</v>
      </c>
      <c r="CQ78" s="278">
        <v>8</v>
      </c>
      <c r="CR78" s="278">
        <v>11</v>
      </c>
      <c r="CS78" s="278">
        <v>15</v>
      </c>
      <c r="CT78" s="278">
        <v>5</v>
      </c>
      <c r="CU78" s="278">
        <v>3</v>
      </c>
      <c r="CV78" s="278">
        <v>8</v>
      </c>
      <c r="CW78" s="278">
        <v>2</v>
      </c>
      <c r="CX78" s="278">
        <v>2</v>
      </c>
      <c r="CY78" s="278">
        <v>3</v>
      </c>
      <c r="CZ78" s="285">
        <v>4</v>
      </c>
      <c r="DA78" s="286">
        <v>0</v>
      </c>
      <c r="DB78" s="285">
        <v>410</v>
      </c>
      <c r="DC78" s="285">
        <v>256</v>
      </c>
      <c r="DD78" s="285">
        <v>88</v>
      </c>
      <c r="DE78" s="285">
        <v>45552</v>
      </c>
    </row>
    <row r="79" spans="1:109" s="210" customFormat="1" ht="22.5" customHeight="1">
      <c r="A79" s="208" t="s">
        <v>118</v>
      </c>
      <c r="B79" s="209" t="s">
        <v>7</v>
      </c>
      <c r="C79" s="278">
        <v>944</v>
      </c>
      <c r="D79" s="278">
        <v>1038</v>
      </c>
      <c r="E79" s="278">
        <v>1032</v>
      </c>
      <c r="F79" s="278">
        <v>1063</v>
      </c>
      <c r="G79" s="278">
        <v>1118</v>
      </c>
      <c r="H79" s="278">
        <v>1092</v>
      </c>
      <c r="I79" s="278">
        <v>1161</v>
      </c>
      <c r="J79" s="278">
        <v>1191</v>
      </c>
      <c r="K79" s="278">
        <v>1198</v>
      </c>
      <c r="L79" s="278">
        <v>1102</v>
      </c>
      <c r="M79" s="278">
        <v>1080</v>
      </c>
      <c r="N79" s="278">
        <v>1213</v>
      </c>
      <c r="O79" s="278">
        <v>1187</v>
      </c>
      <c r="P79" s="278">
        <v>1261</v>
      </c>
      <c r="Q79" s="278">
        <v>1366</v>
      </c>
      <c r="R79" s="278">
        <v>1393</v>
      </c>
      <c r="S79" s="278">
        <v>1329</v>
      </c>
      <c r="T79" s="278">
        <v>1204</v>
      </c>
      <c r="U79" s="278">
        <v>1153</v>
      </c>
      <c r="V79" s="278">
        <v>1202</v>
      </c>
      <c r="W79" s="278">
        <v>1089</v>
      </c>
      <c r="X79" s="278">
        <v>1026</v>
      </c>
      <c r="Y79" s="278">
        <v>875</v>
      </c>
      <c r="Z79" s="278">
        <v>921</v>
      </c>
      <c r="AA79" s="278">
        <v>902</v>
      </c>
      <c r="AB79" s="278">
        <v>1004</v>
      </c>
      <c r="AC79" s="278">
        <v>1053</v>
      </c>
      <c r="AD79" s="278">
        <v>1111</v>
      </c>
      <c r="AE79" s="278">
        <v>1196</v>
      </c>
      <c r="AF79" s="278">
        <v>1279</v>
      </c>
      <c r="AG79" s="278">
        <v>1337</v>
      </c>
      <c r="AH79" s="278">
        <v>1336</v>
      </c>
      <c r="AI79" s="278">
        <v>1414</v>
      </c>
      <c r="AJ79" s="278">
        <v>1289</v>
      </c>
      <c r="AK79" s="278">
        <v>1400</v>
      </c>
      <c r="AL79" s="278">
        <v>1343</v>
      </c>
      <c r="AM79" s="278">
        <v>1402</v>
      </c>
      <c r="AN79" s="278">
        <v>1393</v>
      </c>
      <c r="AO79" s="278">
        <v>1333</v>
      </c>
      <c r="AP79" s="278">
        <v>1451</v>
      </c>
      <c r="AQ79" s="278">
        <v>1517</v>
      </c>
      <c r="AR79" s="278">
        <v>1436</v>
      </c>
      <c r="AS79" s="278">
        <v>1525</v>
      </c>
      <c r="AT79" s="278">
        <v>1426</v>
      </c>
      <c r="AU79" s="278">
        <v>1412</v>
      </c>
      <c r="AV79" s="278">
        <v>1355</v>
      </c>
      <c r="AW79" s="278">
        <v>1426</v>
      </c>
      <c r="AX79" s="278">
        <v>1429</v>
      </c>
      <c r="AY79" s="278">
        <v>1312</v>
      </c>
      <c r="AZ79" s="278">
        <v>1223</v>
      </c>
      <c r="BA79" s="278">
        <v>1151</v>
      </c>
      <c r="BB79" s="278">
        <v>1123</v>
      </c>
      <c r="BC79" s="278">
        <v>1016</v>
      </c>
      <c r="BD79" s="278">
        <v>912</v>
      </c>
      <c r="BE79" s="278">
        <v>910</v>
      </c>
      <c r="BF79" s="278">
        <v>901</v>
      </c>
      <c r="BG79" s="278">
        <v>790</v>
      </c>
      <c r="BH79" s="278">
        <v>746</v>
      </c>
      <c r="BI79" s="278">
        <v>670</v>
      </c>
      <c r="BJ79" s="278">
        <v>615</v>
      </c>
      <c r="BK79" s="278">
        <v>528</v>
      </c>
      <c r="BL79" s="278">
        <v>559</v>
      </c>
      <c r="BM79" s="278">
        <v>461</v>
      </c>
      <c r="BN79" s="278">
        <v>406</v>
      </c>
      <c r="BO79" s="278">
        <v>335</v>
      </c>
      <c r="BP79" s="278">
        <v>325</v>
      </c>
      <c r="BQ79" s="278">
        <v>320</v>
      </c>
      <c r="BR79" s="278">
        <v>289</v>
      </c>
      <c r="BS79" s="278">
        <v>236</v>
      </c>
      <c r="BT79" s="278">
        <v>258</v>
      </c>
      <c r="BU79" s="278">
        <v>233</v>
      </c>
      <c r="BV79" s="278">
        <v>186</v>
      </c>
      <c r="BW79" s="278">
        <v>238</v>
      </c>
      <c r="BX79" s="278">
        <v>194</v>
      </c>
      <c r="BY79" s="278">
        <v>174</v>
      </c>
      <c r="BZ79" s="278">
        <v>146</v>
      </c>
      <c r="CA79" s="278">
        <v>155</v>
      </c>
      <c r="CB79" s="278">
        <v>125</v>
      </c>
      <c r="CC79" s="278">
        <v>106</v>
      </c>
      <c r="CD79" s="278">
        <v>110</v>
      </c>
      <c r="CE79" s="278">
        <v>82</v>
      </c>
      <c r="CF79" s="278">
        <v>85</v>
      </c>
      <c r="CG79" s="278">
        <v>71</v>
      </c>
      <c r="CH79" s="278">
        <v>55</v>
      </c>
      <c r="CI79" s="278">
        <v>47</v>
      </c>
      <c r="CJ79" s="278">
        <v>30</v>
      </c>
      <c r="CK79" s="278">
        <v>23</v>
      </c>
      <c r="CL79" s="278">
        <v>22</v>
      </c>
      <c r="CM79" s="278">
        <v>22</v>
      </c>
      <c r="CN79" s="278">
        <v>19</v>
      </c>
      <c r="CO79" s="278">
        <v>17</v>
      </c>
      <c r="CP79" s="278">
        <v>6</v>
      </c>
      <c r="CQ79" s="278">
        <v>5</v>
      </c>
      <c r="CR79" s="278">
        <v>5</v>
      </c>
      <c r="CS79" s="278">
        <v>3</v>
      </c>
      <c r="CT79" s="278">
        <v>6</v>
      </c>
      <c r="CU79" s="278">
        <v>2</v>
      </c>
      <c r="CV79" s="278">
        <v>8</v>
      </c>
      <c r="CW79" s="278">
        <v>1</v>
      </c>
      <c r="CX79" s="278">
        <v>6</v>
      </c>
      <c r="CY79" s="278">
        <v>1</v>
      </c>
      <c r="CZ79" s="278">
        <v>6</v>
      </c>
      <c r="DA79" s="286">
        <v>0</v>
      </c>
      <c r="DB79" s="285">
        <v>409</v>
      </c>
      <c r="DC79" s="285">
        <v>177</v>
      </c>
      <c r="DD79" s="285">
        <v>166</v>
      </c>
      <c r="DE79" s="285">
        <v>77034</v>
      </c>
    </row>
    <row r="80" spans="1:109" s="210" customFormat="1" ht="22.5" customHeight="1">
      <c r="A80" s="208"/>
      <c r="B80" s="209" t="s">
        <v>8</v>
      </c>
      <c r="C80" s="278">
        <v>970</v>
      </c>
      <c r="D80" s="278">
        <v>1000</v>
      </c>
      <c r="E80" s="278">
        <v>1047</v>
      </c>
      <c r="F80" s="278">
        <v>963</v>
      </c>
      <c r="G80" s="278">
        <v>1015</v>
      </c>
      <c r="H80" s="278">
        <v>1032</v>
      </c>
      <c r="I80" s="278">
        <v>1090</v>
      </c>
      <c r="J80" s="278">
        <v>1191</v>
      </c>
      <c r="K80" s="278">
        <v>1070</v>
      </c>
      <c r="L80" s="278">
        <v>1078</v>
      </c>
      <c r="M80" s="278">
        <v>1010</v>
      </c>
      <c r="N80" s="278">
        <v>1107</v>
      </c>
      <c r="O80" s="278">
        <v>1057</v>
      </c>
      <c r="P80" s="278">
        <v>1140</v>
      </c>
      <c r="Q80" s="278">
        <v>1329</v>
      </c>
      <c r="R80" s="278">
        <v>1345</v>
      </c>
      <c r="S80" s="278">
        <v>1351</v>
      </c>
      <c r="T80" s="278">
        <v>1219</v>
      </c>
      <c r="U80" s="278">
        <v>1219</v>
      </c>
      <c r="V80" s="278">
        <v>1129</v>
      </c>
      <c r="W80" s="278">
        <v>1086</v>
      </c>
      <c r="X80" s="278">
        <v>1079</v>
      </c>
      <c r="Y80" s="278">
        <v>1045</v>
      </c>
      <c r="Z80" s="278">
        <v>1008</v>
      </c>
      <c r="AA80" s="278">
        <v>1030</v>
      </c>
      <c r="AB80" s="278">
        <v>1143</v>
      </c>
      <c r="AC80" s="278">
        <v>1213</v>
      </c>
      <c r="AD80" s="278">
        <v>1254</v>
      </c>
      <c r="AE80" s="278">
        <v>1301</v>
      </c>
      <c r="AF80" s="278">
        <v>1362</v>
      </c>
      <c r="AG80" s="278">
        <v>1467</v>
      </c>
      <c r="AH80" s="278">
        <v>1523</v>
      </c>
      <c r="AI80" s="278">
        <v>1606</v>
      </c>
      <c r="AJ80" s="278">
        <v>1522</v>
      </c>
      <c r="AK80" s="278">
        <v>1637</v>
      </c>
      <c r="AL80" s="278">
        <v>1629</v>
      </c>
      <c r="AM80" s="278">
        <v>1520</v>
      </c>
      <c r="AN80" s="278">
        <v>1542</v>
      </c>
      <c r="AO80" s="278">
        <v>1543</v>
      </c>
      <c r="AP80" s="278">
        <v>1610</v>
      </c>
      <c r="AQ80" s="278">
        <v>1757</v>
      </c>
      <c r="AR80" s="278">
        <v>1699</v>
      </c>
      <c r="AS80" s="278">
        <v>1652</v>
      </c>
      <c r="AT80" s="278">
        <v>1658</v>
      </c>
      <c r="AU80" s="278">
        <v>1574</v>
      </c>
      <c r="AV80" s="278">
        <v>1633</v>
      </c>
      <c r="AW80" s="278">
        <v>1559</v>
      </c>
      <c r="AX80" s="278">
        <v>1531</v>
      </c>
      <c r="AY80" s="278">
        <v>1452</v>
      </c>
      <c r="AZ80" s="278">
        <v>1409</v>
      </c>
      <c r="BA80" s="278">
        <v>1300</v>
      </c>
      <c r="BB80" s="278">
        <v>1342</v>
      </c>
      <c r="BC80" s="278">
        <v>1168</v>
      </c>
      <c r="BD80" s="278">
        <v>1042</v>
      </c>
      <c r="BE80" s="278">
        <v>1015</v>
      </c>
      <c r="BF80" s="278">
        <v>986</v>
      </c>
      <c r="BG80" s="278">
        <v>913</v>
      </c>
      <c r="BH80" s="278">
        <v>881</v>
      </c>
      <c r="BI80" s="278">
        <v>782</v>
      </c>
      <c r="BJ80" s="278">
        <v>703</v>
      </c>
      <c r="BK80" s="278">
        <v>665</v>
      </c>
      <c r="BL80" s="278">
        <v>631</v>
      </c>
      <c r="BM80" s="278">
        <v>533</v>
      </c>
      <c r="BN80" s="278">
        <v>459</v>
      </c>
      <c r="BO80" s="278">
        <v>427</v>
      </c>
      <c r="BP80" s="278">
        <v>355</v>
      </c>
      <c r="BQ80" s="278">
        <v>369</v>
      </c>
      <c r="BR80" s="278">
        <v>345</v>
      </c>
      <c r="BS80" s="278">
        <v>297</v>
      </c>
      <c r="BT80" s="278">
        <v>368</v>
      </c>
      <c r="BU80" s="278">
        <v>313</v>
      </c>
      <c r="BV80" s="278">
        <v>294</v>
      </c>
      <c r="BW80" s="278">
        <v>296</v>
      </c>
      <c r="BX80" s="278">
        <v>248</v>
      </c>
      <c r="BY80" s="278">
        <v>268</v>
      </c>
      <c r="BZ80" s="278">
        <v>252</v>
      </c>
      <c r="CA80" s="278">
        <v>191</v>
      </c>
      <c r="CB80" s="278">
        <v>208</v>
      </c>
      <c r="CC80" s="278">
        <v>160</v>
      </c>
      <c r="CD80" s="278">
        <v>159</v>
      </c>
      <c r="CE80" s="278">
        <v>120</v>
      </c>
      <c r="CF80" s="278">
        <v>106</v>
      </c>
      <c r="CG80" s="278">
        <v>116</v>
      </c>
      <c r="CH80" s="278">
        <v>95</v>
      </c>
      <c r="CI80" s="278">
        <v>82</v>
      </c>
      <c r="CJ80" s="278">
        <v>73</v>
      </c>
      <c r="CK80" s="278">
        <v>50</v>
      </c>
      <c r="CL80" s="278">
        <v>57</v>
      </c>
      <c r="CM80" s="278">
        <v>45</v>
      </c>
      <c r="CN80" s="278">
        <v>29</v>
      </c>
      <c r="CO80" s="278">
        <v>22</v>
      </c>
      <c r="CP80" s="278">
        <v>21</v>
      </c>
      <c r="CQ80" s="278">
        <v>14</v>
      </c>
      <c r="CR80" s="278">
        <v>15</v>
      </c>
      <c r="CS80" s="278">
        <v>9</v>
      </c>
      <c r="CT80" s="278">
        <v>13</v>
      </c>
      <c r="CU80" s="278">
        <v>6</v>
      </c>
      <c r="CV80" s="278">
        <v>2</v>
      </c>
      <c r="CW80" s="278">
        <v>5</v>
      </c>
      <c r="CX80" s="278">
        <v>3</v>
      </c>
      <c r="CY80" s="278">
        <v>5</v>
      </c>
      <c r="CZ80" s="278">
        <v>8</v>
      </c>
      <c r="DA80" s="286">
        <v>0</v>
      </c>
      <c r="DB80" s="285">
        <v>323</v>
      </c>
      <c r="DC80" s="285">
        <v>120</v>
      </c>
      <c r="DD80" s="285">
        <v>101</v>
      </c>
      <c r="DE80" s="285">
        <v>83816</v>
      </c>
    </row>
    <row r="81" spans="1:109" s="210" customFormat="1" ht="22.5" customHeight="1">
      <c r="A81" s="208" t="s">
        <v>131</v>
      </c>
      <c r="B81" s="209" t="s">
        <v>7</v>
      </c>
      <c r="C81" s="278">
        <v>446</v>
      </c>
      <c r="D81" s="278">
        <v>569</v>
      </c>
      <c r="E81" s="278">
        <v>510</v>
      </c>
      <c r="F81" s="278">
        <v>567</v>
      </c>
      <c r="G81" s="278">
        <v>604</v>
      </c>
      <c r="H81" s="278">
        <v>615</v>
      </c>
      <c r="I81" s="278">
        <v>668</v>
      </c>
      <c r="J81" s="278">
        <v>668</v>
      </c>
      <c r="K81" s="278">
        <v>654</v>
      </c>
      <c r="L81" s="278">
        <v>676</v>
      </c>
      <c r="M81" s="278">
        <v>711</v>
      </c>
      <c r="N81" s="278">
        <v>827</v>
      </c>
      <c r="O81" s="278">
        <v>727</v>
      </c>
      <c r="P81" s="278">
        <v>778</v>
      </c>
      <c r="Q81" s="278">
        <v>900</v>
      </c>
      <c r="R81" s="278">
        <v>878</v>
      </c>
      <c r="S81" s="278">
        <v>886</v>
      </c>
      <c r="T81" s="278">
        <v>826</v>
      </c>
      <c r="U81" s="278">
        <v>792</v>
      </c>
      <c r="V81" s="278">
        <v>753</v>
      </c>
      <c r="W81" s="278">
        <v>766</v>
      </c>
      <c r="X81" s="278">
        <v>686</v>
      </c>
      <c r="Y81" s="278">
        <v>625</v>
      </c>
      <c r="Z81" s="278">
        <v>689</v>
      </c>
      <c r="AA81" s="278">
        <v>668</v>
      </c>
      <c r="AB81" s="278">
        <v>729</v>
      </c>
      <c r="AC81" s="278">
        <v>814</v>
      </c>
      <c r="AD81" s="278">
        <v>838</v>
      </c>
      <c r="AE81" s="278">
        <v>855</v>
      </c>
      <c r="AF81" s="278">
        <v>927</v>
      </c>
      <c r="AG81" s="278">
        <v>990</v>
      </c>
      <c r="AH81" s="278">
        <v>1026</v>
      </c>
      <c r="AI81" s="278">
        <v>1059</v>
      </c>
      <c r="AJ81" s="278">
        <v>1029</v>
      </c>
      <c r="AK81" s="278">
        <v>1032</v>
      </c>
      <c r="AL81" s="278">
        <v>1041</v>
      </c>
      <c r="AM81" s="278">
        <v>936</v>
      </c>
      <c r="AN81" s="278">
        <v>929</v>
      </c>
      <c r="AO81" s="278">
        <v>941</v>
      </c>
      <c r="AP81" s="278">
        <v>991</v>
      </c>
      <c r="AQ81" s="278">
        <v>1015</v>
      </c>
      <c r="AR81" s="278">
        <v>974</v>
      </c>
      <c r="AS81" s="278">
        <v>960</v>
      </c>
      <c r="AT81" s="278">
        <v>936</v>
      </c>
      <c r="AU81" s="278">
        <v>880</v>
      </c>
      <c r="AV81" s="278">
        <v>864</v>
      </c>
      <c r="AW81" s="278">
        <v>895</v>
      </c>
      <c r="AX81" s="278">
        <v>822</v>
      </c>
      <c r="AY81" s="278">
        <v>849</v>
      </c>
      <c r="AZ81" s="278">
        <v>808</v>
      </c>
      <c r="BA81" s="278">
        <v>808</v>
      </c>
      <c r="BB81" s="278">
        <v>851</v>
      </c>
      <c r="BC81" s="278">
        <v>749</v>
      </c>
      <c r="BD81" s="278">
        <v>707</v>
      </c>
      <c r="BE81" s="278">
        <v>704</v>
      </c>
      <c r="BF81" s="278">
        <v>729</v>
      </c>
      <c r="BG81" s="278">
        <v>748</v>
      </c>
      <c r="BH81" s="278">
        <v>675</v>
      </c>
      <c r="BI81" s="278">
        <v>681</v>
      </c>
      <c r="BJ81" s="278">
        <v>627</v>
      </c>
      <c r="BK81" s="278">
        <v>582</v>
      </c>
      <c r="BL81" s="278">
        <v>602</v>
      </c>
      <c r="BM81" s="278">
        <v>570</v>
      </c>
      <c r="BN81" s="278">
        <v>501</v>
      </c>
      <c r="BO81" s="278">
        <v>462</v>
      </c>
      <c r="BP81" s="278">
        <v>456</v>
      </c>
      <c r="BQ81" s="278">
        <v>345</v>
      </c>
      <c r="BR81" s="278">
        <v>347</v>
      </c>
      <c r="BS81" s="278">
        <v>327</v>
      </c>
      <c r="BT81" s="278">
        <v>318</v>
      </c>
      <c r="BU81" s="278">
        <v>290</v>
      </c>
      <c r="BV81" s="278">
        <v>242</v>
      </c>
      <c r="BW81" s="278">
        <v>255</v>
      </c>
      <c r="BX81" s="278">
        <v>230</v>
      </c>
      <c r="BY81" s="278">
        <v>194</v>
      </c>
      <c r="BZ81" s="278">
        <v>220</v>
      </c>
      <c r="CA81" s="278">
        <v>145</v>
      </c>
      <c r="CB81" s="278">
        <v>127</v>
      </c>
      <c r="CC81" s="278">
        <v>118</v>
      </c>
      <c r="CD81" s="278">
        <v>129</v>
      </c>
      <c r="CE81" s="278">
        <v>102</v>
      </c>
      <c r="CF81" s="278">
        <v>75</v>
      </c>
      <c r="CG81" s="278">
        <v>63</v>
      </c>
      <c r="CH81" s="278">
        <v>69</v>
      </c>
      <c r="CI81" s="278">
        <v>58</v>
      </c>
      <c r="CJ81" s="278">
        <v>50</v>
      </c>
      <c r="CK81" s="278">
        <v>29</v>
      </c>
      <c r="CL81" s="278">
        <v>15</v>
      </c>
      <c r="CM81" s="278">
        <v>27</v>
      </c>
      <c r="CN81" s="278">
        <v>18</v>
      </c>
      <c r="CO81" s="278">
        <v>18</v>
      </c>
      <c r="CP81" s="278">
        <v>13</v>
      </c>
      <c r="CQ81" s="278">
        <v>9</v>
      </c>
      <c r="CR81" s="278">
        <v>9</v>
      </c>
      <c r="CS81" s="278">
        <v>1</v>
      </c>
      <c r="CT81" s="278">
        <v>3</v>
      </c>
      <c r="CU81" s="278">
        <v>1</v>
      </c>
      <c r="CV81" s="285">
        <v>1</v>
      </c>
      <c r="CW81" s="285">
        <v>0</v>
      </c>
      <c r="CX81" s="285">
        <v>1</v>
      </c>
      <c r="CY81" s="285">
        <v>0</v>
      </c>
      <c r="CZ81" s="285">
        <v>1</v>
      </c>
      <c r="DA81" s="286">
        <v>0</v>
      </c>
      <c r="DB81" s="285">
        <v>472</v>
      </c>
      <c r="DC81" s="285">
        <v>229</v>
      </c>
      <c r="DD81" s="285">
        <v>194</v>
      </c>
      <c r="DE81" s="285">
        <v>55826</v>
      </c>
    </row>
    <row r="82" spans="1:109" s="210" customFormat="1" ht="22.5" customHeight="1">
      <c r="A82" s="208"/>
      <c r="B82" s="209" t="s">
        <v>8</v>
      </c>
      <c r="C82" s="278">
        <v>472</v>
      </c>
      <c r="D82" s="278">
        <v>499</v>
      </c>
      <c r="E82" s="278">
        <v>542</v>
      </c>
      <c r="F82" s="278">
        <v>558</v>
      </c>
      <c r="G82" s="278">
        <v>604</v>
      </c>
      <c r="H82" s="278">
        <v>563</v>
      </c>
      <c r="I82" s="278">
        <v>641</v>
      </c>
      <c r="J82" s="278">
        <v>639</v>
      </c>
      <c r="K82" s="278">
        <v>684</v>
      </c>
      <c r="L82" s="278">
        <v>668</v>
      </c>
      <c r="M82" s="278">
        <v>719</v>
      </c>
      <c r="N82" s="278">
        <v>781</v>
      </c>
      <c r="O82" s="278">
        <v>761</v>
      </c>
      <c r="P82" s="278">
        <v>769</v>
      </c>
      <c r="Q82" s="278">
        <v>910</v>
      </c>
      <c r="R82" s="278">
        <v>936</v>
      </c>
      <c r="S82" s="278">
        <v>871</v>
      </c>
      <c r="T82" s="278">
        <v>831</v>
      </c>
      <c r="U82" s="278">
        <v>809</v>
      </c>
      <c r="V82" s="278">
        <v>753</v>
      </c>
      <c r="W82" s="278">
        <v>792</v>
      </c>
      <c r="X82" s="278">
        <v>734</v>
      </c>
      <c r="Y82" s="278">
        <v>685</v>
      </c>
      <c r="Z82" s="278">
        <v>748</v>
      </c>
      <c r="AA82" s="278">
        <v>726</v>
      </c>
      <c r="AB82" s="278">
        <v>809</v>
      </c>
      <c r="AC82" s="278">
        <v>853</v>
      </c>
      <c r="AD82" s="278">
        <v>948</v>
      </c>
      <c r="AE82" s="278">
        <v>1005</v>
      </c>
      <c r="AF82" s="278">
        <v>1103</v>
      </c>
      <c r="AG82" s="278">
        <v>1155</v>
      </c>
      <c r="AH82" s="278">
        <v>1221</v>
      </c>
      <c r="AI82" s="278">
        <v>1189</v>
      </c>
      <c r="AJ82" s="278">
        <v>1230</v>
      </c>
      <c r="AK82" s="278">
        <v>1167</v>
      </c>
      <c r="AL82" s="278">
        <v>1215</v>
      </c>
      <c r="AM82" s="278">
        <v>1150</v>
      </c>
      <c r="AN82" s="278">
        <v>1189</v>
      </c>
      <c r="AO82" s="278">
        <v>1133</v>
      </c>
      <c r="AP82" s="278">
        <v>1146</v>
      </c>
      <c r="AQ82" s="278">
        <v>1193</v>
      </c>
      <c r="AR82" s="278">
        <v>1180</v>
      </c>
      <c r="AS82" s="278">
        <v>1151</v>
      </c>
      <c r="AT82" s="278">
        <v>1145</v>
      </c>
      <c r="AU82" s="278">
        <v>1118</v>
      </c>
      <c r="AV82" s="278">
        <v>1146</v>
      </c>
      <c r="AW82" s="278">
        <v>1087</v>
      </c>
      <c r="AX82" s="278">
        <v>1105</v>
      </c>
      <c r="AY82" s="278">
        <v>1085</v>
      </c>
      <c r="AZ82" s="278">
        <v>1116</v>
      </c>
      <c r="BA82" s="278">
        <v>1055</v>
      </c>
      <c r="BB82" s="278">
        <v>1124</v>
      </c>
      <c r="BC82" s="278">
        <v>1033</v>
      </c>
      <c r="BD82" s="278">
        <v>954</v>
      </c>
      <c r="BE82" s="278">
        <v>1009</v>
      </c>
      <c r="BF82" s="278">
        <v>954</v>
      </c>
      <c r="BG82" s="278">
        <v>974</v>
      </c>
      <c r="BH82" s="278">
        <v>901</v>
      </c>
      <c r="BI82" s="278">
        <v>875</v>
      </c>
      <c r="BJ82" s="278">
        <v>848</v>
      </c>
      <c r="BK82" s="278">
        <v>835</v>
      </c>
      <c r="BL82" s="278">
        <v>833</v>
      </c>
      <c r="BM82" s="278">
        <v>789</v>
      </c>
      <c r="BN82" s="278">
        <v>676</v>
      </c>
      <c r="BO82" s="278">
        <v>657</v>
      </c>
      <c r="BP82" s="278">
        <v>602</v>
      </c>
      <c r="BQ82" s="278">
        <v>535</v>
      </c>
      <c r="BR82" s="278">
        <v>500</v>
      </c>
      <c r="BS82" s="278">
        <v>409</v>
      </c>
      <c r="BT82" s="278">
        <v>412</v>
      </c>
      <c r="BU82" s="278">
        <v>392</v>
      </c>
      <c r="BV82" s="278">
        <v>307</v>
      </c>
      <c r="BW82" s="278">
        <v>354</v>
      </c>
      <c r="BX82" s="278">
        <v>310</v>
      </c>
      <c r="BY82" s="278">
        <v>283</v>
      </c>
      <c r="BZ82" s="278">
        <v>271</v>
      </c>
      <c r="CA82" s="278">
        <v>271</v>
      </c>
      <c r="CB82" s="278">
        <v>220</v>
      </c>
      <c r="CC82" s="278">
        <v>183</v>
      </c>
      <c r="CD82" s="278">
        <v>197</v>
      </c>
      <c r="CE82" s="278">
        <v>157</v>
      </c>
      <c r="CF82" s="278">
        <v>176</v>
      </c>
      <c r="CG82" s="278">
        <v>141</v>
      </c>
      <c r="CH82" s="278">
        <v>150</v>
      </c>
      <c r="CI82" s="278">
        <v>111</v>
      </c>
      <c r="CJ82" s="278">
        <v>92</v>
      </c>
      <c r="CK82" s="278">
        <v>78</v>
      </c>
      <c r="CL82" s="278">
        <v>73</v>
      </c>
      <c r="CM82" s="278">
        <v>67</v>
      </c>
      <c r="CN82" s="278">
        <v>45</v>
      </c>
      <c r="CO82" s="278">
        <v>40</v>
      </c>
      <c r="CP82" s="278">
        <v>30</v>
      </c>
      <c r="CQ82" s="278">
        <v>22</v>
      </c>
      <c r="CR82" s="278">
        <v>11</v>
      </c>
      <c r="CS82" s="278">
        <v>16</v>
      </c>
      <c r="CT82" s="278">
        <v>12</v>
      </c>
      <c r="CU82" s="278">
        <v>5</v>
      </c>
      <c r="CV82" s="278">
        <v>4</v>
      </c>
      <c r="CW82" s="278">
        <v>7</v>
      </c>
      <c r="CX82" s="285">
        <v>2</v>
      </c>
      <c r="CY82" s="285">
        <v>2</v>
      </c>
      <c r="CZ82" s="278">
        <v>2</v>
      </c>
      <c r="DA82" s="286">
        <v>0</v>
      </c>
      <c r="DB82" s="285">
        <v>401</v>
      </c>
      <c r="DC82" s="285">
        <v>234</v>
      </c>
      <c r="DD82" s="285">
        <v>179</v>
      </c>
      <c r="DE82" s="285">
        <v>66354</v>
      </c>
    </row>
    <row r="83" spans="1:109" s="210" customFormat="1" ht="22.5" customHeight="1">
      <c r="A83" s="208" t="s">
        <v>147</v>
      </c>
      <c r="B83" s="209" t="s">
        <v>7</v>
      </c>
      <c r="C83" s="283">
        <v>433</v>
      </c>
      <c r="D83" s="283">
        <v>478</v>
      </c>
      <c r="E83" s="283">
        <v>519</v>
      </c>
      <c r="F83" s="283">
        <v>575</v>
      </c>
      <c r="G83" s="283">
        <v>587</v>
      </c>
      <c r="H83" s="283">
        <v>642</v>
      </c>
      <c r="I83" s="283">
        <v>641</v>
      </c>
      <c r="J83" s="283">
        <v>704</v>
      </c>
      <c r="K83" s="283">
        <v>691</v>
      </c>
      <c r="L83" s="283">
        <v>775</v>
      </c>
      <c r="M83" s="283">
        <v>771</v>
      </c>
      <c r="N83" s="283">
        <v>902</v>
      </c>
      <c r="O83" s="283">
        <v>797</v>
      </c>
      <c r="P83" s="283">
        <v>832</v>
      </c>
      <c r="Q83" s="283">
        <v>903</v>
      </c>
      <c r="R83" s="283">
        <v>901</v>
      </c>
      <c r="S83" s="283">
        <v>921</v>
      </c>
      <c r="T83" s="283">
        <v>835</v>
      </c>
      <c r="U83" s="283">
        <v>854</v>
      </c>
      <c r="V83" s="283">
        <v>833</v>
      </c>
      <c r="W83" s="283">
        <v>774</v>
      </c>
      <c r="X83" s="283">
        <v>728</v>
      </c>
      <c r="Y83" s="283">
        <v>630</v>
      </c>
      <c r="Z83" s="283">
        <v>670</v>
      </c>
      <c r="AA83" s="283">
        <v>618</v>
      </c>
      <c r="AB83" s="283">
        <v>711</v>
      </c>
      <c r="AC83" s="283">
        <v>707</v>
      </c>
      <c r="AD83" s="283">
        <v>711</v>
      </c>
      <c r="AE83" s="283">
        <v>822</v>
      </c>
      <c r="AF83" s="283">
        <v>829</v>
      </c>
      <c r="AG83" s="283">
        <v>872</v>
      </c>
      <c r="AH83" s="283">
        <v>901</v>
      </c>
      <c r="AI83" s="283">
        <v>901</v>
      </c>
      <c r="AJ83" s="283">
        <v>868</v>
      </c>
      <c r="AK83" s="283">
        <v>881</v>
      </c>
      <c r="AL83" s="283">
        <v>874</v>
      </c>
      <c r="AM83" s="283">
        <v>838</v>
      </c>
      <c r="AN83" s="283">
        <v>854</v>
      </c>
      <c r="AO83" s="283">
        <v>902</v>
      </c>
      <c r="AP83" s="283">
        <v>915</v>
      </c>
      <c r="AQ83" s="283">
        <v>1006</v>
      </c>
      <c r="AR83" s="283">
        <v>949</v>
      </c>
      <c r="AS83" s="283">
        <v>847</v>
      </c>
      <c r="AT83" s="283">
        <v>928</v>
      </c>
      <c r="AU83" s="283">
        <v>836</v>
      </c>
      <c r="AV83" s="283">
        <v>808</v>
      </c>
      <c r="AW83" s="283">
        <v>845</v>
      </c>
      <c r="AX83" s="283">
        <v>864</v>
      </c>
      <c r="AY83" s="283">
        <v>833</v>
      </c>
      <c r="AZ83" s="283">
        <v>812</v>
      </c>
      <c r="BA83" s="283">
        <v>772</v>
      </c>
      <c r="BB83" s="283">
        <v>745</v>
      </c>
      <c r="BC83" s="283">
        <v>727</v>
      </c>
      <c r="BD83" s="283">
        <v>699</v>
      </c>
      <c r="BE83" s="283">
        <v>644</v>
      </c>
      <c r="BF83" s="283">
        <v>668</v>
      </c>
      <c r="BG83" s="283">
        <v>627</v>
      </c>
      <c r="BH83" s="283">
        <v>600</v>
      </c>
      <c r="BI83" s="283">
        <v>557</v>
      </c>
      <c r="BJ83" s="283">
        <v>570</v>
      </c>
      <c r="BK83" s="283">
        <v>448</v>
      </c>
      <c r="BL83" s="283">
        <v>481</v>
      </c>
      <c r="BM83" s="283">
        <v>470</v>
      </c>
      <c r="BN83" s="283">
        <v>368</v>
      </c>
      <c r="BO83" s="283">
        <v>329</v>
      </c>
      <c r="BP83" s="283">
        <v>316</v>
      </c>
      <c r="BQ83" s="283">
        <v>295</v>
      </c>
      <c r="BR83" s="283">
        <v>277</v>
      </c>
      <c r="BS83" s="283">
        <v>258</v>
      </c>
      <c r="BT83" s="283">
        <v>254</v>
      </c>
      <c r="BU83" s="283">
        <v>248</v>
      </c>
      <c r="BV83" s="283">
        <v>192</v>
      </c>
      <c r="BW83" s="283">
        <v>234</v>
      </c>
      <c r="BX83" s="283">
        <v>204</v>
      </c>
      <c r="BY83" s="283">
        <v>209</v>
      </c>
      <c r="BZ83" s="283">
        <v>163</v>
      </c>
      <c r="CA83" s="283">
        <v>153</v>
      </c>
      <c r="CB83" s="283">
        <v>150</v>
      </c>
      <c r="CC83" s="283">
        <v>128</v>
      </c>
      <c r="CD83" s="283">
        <v>121</v>
      </c>
      <c r="CE83" s="283">
        <v>92</v>
      </c>
      <c r="CF83" s="283">
        <v>80</v>
      </c>
      <c r="CG83" s="283">
        <v>66</v>
      </c>
      <c r="CH83" s="283">
        <v>71</v>
      </c>
      <c r="CI83" s="283">
        <v>58</v>
      </c>
      <c r="CJ83" s="283">
        <v>47</v>
      </c>
      <c r="CK83" s="283">
        <v>34</v>
      </c>
      <c r="CL83" s="283">
        <v>27</v>
      </c>
      <c r="CM83" s="283">
        <v>23</v>
      </c>
      <c r="CN83" s="283">
        <v>25</v>
      </c>
      <c r="CO83" s="283">
        <v>20</v>
      </c>
      <c r="CP83" s="283">
        <v>13</v>
      </c>
      <c r="CQ83" s="283">
        <v>10</v>
      </c>
      <c r="CR83" s="283">
        <v>3</v>
      </c>
      <c r="CS83" s="283">
        <v>3</v>
      </c>
      <c r="CT83" s="283">
        <v>5</v>
      </c>
      <c r="CU83" s="283">
        <v>4</v>
      </c>
      <c r="CV83" s="283">
        <v>3</v>
      </c>
      <c r="CW83" s="285">
        <v>2</v>
      </c>
      <c r="CX83" s="289">
        <v>1</v>
      </c>
      <c r="CY83" s="283">
        <v>0</v>
      </c>
      <c r="CZ83" s="285">
        <v>1</v>
      </c>
      <c r="DA83" s="286">
        <v>0</v>
      </c>
      <c r="DB83" s="289">
        <v>606</v>
      </c>
      <c r="DC83" s="289">
        <v>335</v>
      </c>
      <c r="DD83" s="289">
        <v>161</v>
      </c>
      <c r="DE83" s="285">
        <v>52925</v>
      </c>
    </row>
    <row r="84" spans="1:109" s="210" customFormat="1" ht="22.5" customHeight="1">
      <c r="A84" s="208"/>
      <c r="B84" s="209" t="s">
        <v>8</v>
      </c>
      <c r="C84" s="283">
        <v>471</v>
      </c>
      <c r="D84" s="283">
        <v>483</v>
      </c>
      <c r="E84" s="283">
        <v>513</v>
      </c>
      <c r="F84" s="283">
        <v>507</v>
      </c>
      <c r="G84" s="283">
        <v>576</v>
      </c>
      <c r="H84" s="283">
        <v>634</v>
      </c>
      <c r="I84" s="283">
        <v>588</v>
      </c>
      <c r="J84" s="283">
        <v>649</v>
      </c>
      <c r="K84" s="283">
        <v>670</v>
      </c>
      <c r="L84" s="283">
        <v>659</v>
      </c>
      <c r="M84" s="283">
        <v>765</v>
      </c>
      <c r="N84" s="283">
        <v>857</v>
      </c>
      <c r="O84" s="283">
        <v>792</v>
      </c>
      <c r="P84" s="283">
        <v>781</v>
      </c>
      <c r="Q84" s="283">
        <v>909</v>
      </c>
      <c r="R84" s="283">
        <v>871</v>
      </c>
      <c r="S84" s="283">
        <v>921</v>
      </c>
      <c r="T84" s="283">
        <v>832</v>
      </c>
      <c r="U84" s="283">
        <v>837</v>
      </c>
      <c r="V84" s="283">
        <v>799</v>
      </c>
      <c r="W84" s="283">
        <v>783</v>
      </c>
      <c r="X84" s="283">
        <v>793</v>
      </c>
      <c r="Y84" s="283">
        <v>750</v>
      </c>
      <c r="Z84" s="283">
        <v>705</v>
      </c>
      <c r="AA84" s="283">
        <v>700</v>
      </c>
      <c r="AB84" s="283">
        <v>710</v>
      </c>
      <c r="AC84" s="283">
        <v>773</v>
      </c>
      <c r="AD84" s="283">
        <v>890</v>
      </c>
      <c r="AE84" s="283">
        <v>927</v>
      </c>
      <c r="AF84" s="283">
        <v>1011</v>
      </c>
      <c r="AG84" s="283">
        <v>1054</v>
      </c>
      <c r="AH84" s="283">
        <v>1067</v>
      </c>
      <c r="AI84" s="283">
        <v>1134</v>
      </c>
      <c r="AJ84" s="283">
        <v>1097</v>
      </c>
      <c r="AK84" s="283">
        <v>1146</v>
      </c>
      <c r="AL84" s="283">
        <v>1146</v>
      </c>
      <c r="AM84" s="283">
        <v>1098</v>
      </c>
      <c r="AN84" s="283">
        <v>1147</v>
      </c>
      <c r="AO84" s="283">
        <v>1055</v>
      </c>
      <c r="AP84" s="283">
        <v>1174</v>
      </c>
      <c r="AQ84" s="283">
        <v>1199</v>
      </c>
      <c r="AR84" s="283">
        <v>1181</v>
      </c>
      <c r="AS84" s="283">
        <v>1158</v>
      </c>
      <c r="AT84" s="283">
        <v>1108</v>
      </c>
      <c r="AU84" s="283">
        <v>1122</v>
      </c>
      <c r="AV84" s="283">
        <v>1062</v>
      </c>
      <c r="AW84" s="283">
        <v>1092</v>
      </c>
      <c r="AX84" s="283">
        <v>1095</v>
      </c>
      <c r="AY84" s="283">
        <v>1079</v>
      </c>
      <c r="AZ84" s="283">
        <v>997</v>
      </c>
      <c r="BA84" s="283">
        <v>938</v>
      </c>
      <c r="BB84" s="283">
        <v>944</v>
      </c>
      <c r="BC84" s="283">
        <v>921</v>
      </c>
      <c r="BD84" s="283">
        <v>832</v>
      </c>
      <c r="BE84" s="283">
        <v>852</v>
      </c>
      <c r="BF84" s="283">
        <v>819</v>
      </c>
      <c r="BG84" s="283">
        <v>827</v>
      </c>
      <c r="BH84" s="283">
        <v>764</v>
      </c>
      <c r="BI84" s="283">
        <v>697</v>
      </c>
      <c r="BJ84" s="283">
        <v>679</v>
      </c>
      <c r="BK84" s="283">
        <v>672</v>
      </c>
      <c r="BL84" s="283">
        <v>608</v>
      </c>
      <c r="BM84" s="283">
        <v>563</v>
      </c>
      <c r="BN84" s="283">
        <v>507</v>
      </c>
      <c r="BO84" s="283">
        <v>513</v>
      </c>
      <c r="BP84" s="283">
        <v>434</v>
      </c>
      <c r="BQ84" s="283">
        <v>384</v>
      </c>
      <c r="BR84" s="283">
        <v>417</v>
      </c>
      <c r="BS84" s="283">
        <v>375</v>
      </c>
      <c r="BT84" s="283">
        <v>352</v>
      </c>
      <c r="BU84" s="283">
        <v>336</v>
      </c>
      <c r="BV84" s="283">
        <v>281</v>
      </c>
      <c r="BW84" s="283">
        <v>322</v>
      </c>
      <c r="BX84" s="283">
        <v>282</v>
      </c>
      <c r="BY84" s="283">
        <v>303</v>
      </c>
      <c r="BZ84" s="283">
        <v>278</v>
      </c>
      <c r="CA84" s="283">
        <v>255</v>
      </c>
      <c r="CB84" s="283">
        <v>243</v>
      </c>
      <c r="CC84" s="283">
        <v>206</v>
      </c>
      <c r="CD84" s="283">
        <v>195</v>
      </c>
      <c r="CE84" s="283">
        <v>168</v>
      </c>
      <c r="CF84" s="283">
        <v>147</v>
      </c>
      <c r="CG84" s="283">
        <v>116</v>
      </c>
      <c r="CH84" s="283">
        <v>113</v>
      </c>
      <c r="CI84" s="283">
        <v>100</v>
      </c>
      <c r="CJ84" s="283">
        <v>106</v>
      </c>
      <c r="CK84" s="283">
        <v>74</v>
      </c>
      <c r="CL84" s="283">
        <v>56</v>
      </c>
      <c r="CM84" s="283">
        <v>39</v>
      </c>
      <c r="CN84" s="283">
        <v>38</v>
      </c>
      <c r="CO84" s="283">
        <v>29</v>
      </c>
      <c r="CP84" s="283">
        <v>29</v>
      </c>
      <c r="CQ84" s="283">
        <v>24</v>
      </c>
      <c r="CR84" s="283">
        <v>23</v>
      </c>
      <c r="CS84" s="283">
        <v>13</v>
      </c>
      <c r="CT84" s="283">
        <v>6</v>
      </c>
      <c r="CU84" s="283">
        <v>12</v>
      </c>
      <c r="CV84" s="283">
        <v>9</v>
      </c>
      <c r="CW84" s="283">
        <v>5</v>
      </c>
      <c r="CX84" s="283">
        <v>6</v>
      </c>
      <c r="CY84" s="283">
        <v>6</v>
      </c>
      <c r="CZ84" s="283">
        <v>3</v>
      </c>
      <c r="DA84" s="286">
        <v>0</v>
      </c>
      <c r="DB84" s="289">
        <v>447</v>
      </c>
      <c r="DC84" s="289">
        <v>297</v>
      </c>
      <c r="DD84" s="289">
        <v>126</v>
      </c>
      <c r="DE84" s="285">
        <v>62158</v>
      </c>
    </row>
    <row r="85" spans="1:109" s="210" customFormat="1" ht="22.5" customHeight="1">
      <c r="A85" s="208" t="s">
        <v>150</v>
      </c>
      <c r="B85" s="209" t="s">
        <v>7</v>
      </c>
      <c r="C85" s="283">
        <v>266</v>
      </c>
      <c r="D85" s="283">
        <v>274</v>
      </c>
      <c r="E85" s="283">
        <v>338</v>
      </c>
      <c r="F85" s="283">
        <v>351</v>
      </c>
      <c r="G85" s="283">
        <v>335</v>
      </c>
      <c r="H85" s="283">
        <v>366</v>
      </c>
      <c r="I85" s="283">
        <v>359</v>
      </c>
      <c r="J85" s="283">
        <v>371</v>
      </c>
      <c r="K85" s="283">
        <v>379</v>
      </c>
      <c r="L85" s="283">
        <v>387</v>
      </c>
      <c r="M85" s="283">
        <v>404</v>
      </c>
      <c r="N85" s="283">
        <v>406</v>
      </c>
      <c r="O85" s="283">
        <v>424</v>
      </c>
      <c r="P85" s="283">
        <v>401</v>
      </c>
      <c r="Q85" s="283">
        <v>472</v>
      </c>
      <c r="R85" s="283">
        <v>458</v>
      </c>
      <c r="S85" s="283">
        <v>457</v>
      </c>
      <c r="T85" s="283">
        <v>401</v>
      </c>
      <c r="U85" s="283">
        <v>471</v>
      </c>
      <c r="V85" s="283">
        <v>431</v>
      </c>
      <c r="W85" s="283">
        <v>415</v>
      </c>
      <c r="X85" s="283">
        <v>350</v>
      </c>
      <c r="Y85" s="283">
        <v>411</v>
      </c>
      <c r="Z85" s="283">
        <v>415</v>
      </c>
      <c r="AA85" s="283">
        <v>394</v>
      </c>
      <c r="AB85" s="283">
        <v>434</v>
      </c>
      <c r="AC85" s="283">
        <v>441</v>
      </c>
      <c r="AD85" s="283">
        <v>462</v>
      </c>
      <c r="AE85" s="283">
        <v>474</v>
      </c>
      <c r="AF85" s="283">
        <v>444</v>
      </c>
      <c r="AG85" s="283">
        <v>467</v>
      </c>
      <c r="AH85" s="283">
        <v>480</v>
      </c>
      <c r="AI85" s="283">
        <v>511</v>
      </c>
      <c r="AJ85" s="283">
        <v>506</v>
      </c>
      <c r="AK85" s="283">
        <v>483</v>
      </c>
      <c r="AL85" s="283">
        <v>494</v>
      </c>
      <c r="AM85" s="283">
        <v>496</v>
      </c>
      <c r="AN85" s="283">
        <v>446</v>
      </c>
      <c r="AO85" s="283">
        <v>451</v>
      </c>
      <c r="AP85" s="283">
        <v>462</v>
      </c>
      <c r="AQ85" s="283">
        <v>526</v>
      </c>
      <c r="AR85" s="283">
        <v>491</v>
      </c>
      <c r="AS85" s="283">
        <v>481</v>
      </c>
      <c r="AT85" s="283">
        <v>516</v>
      </c>
      <c r="AU85" s="283">
        <v>469</v>
      </c>
      <c r="AV85" s="283">
        <v>450</v>
      </c>
      <c r="AW85" s="283">
        <v>463</v>
      </c>
      <c r="AX85" s="283">
        <v>445</v>
      </c>
      <c r="AY85" s="283">
        <v>461</v>
      </c>
      <c r="AZ85" s="283">
        <v>431</v>
      </c>
      <c r="BA85" s="283">
        <v>449</v>
      </c>
      <c r="BB85" s="283">
        <v>423</v>
      </c>
      <c r="BC85" s="283">
        <v>451</v>
      </c>
      <c r="BD85" s="283">
        <v>456</v>
      </c>
      <c r="BE85" s="283">
        <v>475</v>
      </c>
      <c r="BF85" s="283">
        <v>447</v>
      </c>
      <c r="BG85" s="283">
        <v>433</v>
      </c>
      <c r="BH85" s="283">
        <v>422</v>
      </c>
      <c r="BI85" s="283">
        <v>447</v>
      </c>
      <c r="BJ85" s="283">
        <v>406</v>
      </c>
      <c r="BK85" s="283">
        <v>395</v>
      </c>
      <c r="BL85" s="283">
        <v>394</v>
      </c>
      <c r="BM85" s="283">
        <v>361</v>
      </c>
      <c r="BN85" s="283">
        <v>301</v>
      </c>
      <c r="BO85" s="283">
        <v>278</v>
      </c>
      <c r="BP85" s="283">
        <v>320</v>
      </c>
      <c r="BQ85" s="283">
        <v>239</v>
      </c>
      <c r="BR85" s="283">
        <v>238</v>
      </c>
      <c r="BS85" s="283">
        <v>254</v>
      </c>
      <c r="BT85" s="283">
        <v>230</v>
      </c>
      <c r="BU85" s="283">
        <v>207</v>
      </c>
      <c r="BV85" s="283">
        <v>176</v>
      </c>
      <c r="BW85" s="283">
        <v>218</v>
      </c>
      <c r="BX85" s="283">
        <v>183</v>
      </c>
      <c r="BY85" s="283">
        <v>204</v>
      </c>
      <c r="BZ85" s="283">
        <v>169</v>
      </c>
      <c r="CA85" s="283">
        <v>157</v>
      </c>
      <c r="CB85" s="283">
        <v>135</v>
      </c>
      <c r="CC85" s="283">
        <v>163</v>
      </c>
      <c r="CD85" s="283">
        <v>160</v>
      </c>
      <c r="CE85" s="283">
        <v>112</v>
      </c>
      <c r="CF85" s="283">
        <v>126</v>
      </c>
      <c r="CG85" s="283">
        <v>93</v>
      </c>
      <c r="CH85" s="283">
        <v>90</v>
      </c>
      <c r="CI85" s="283">
        <v>76</v>
      </c>
      <c r="CJ85" s="283">
        <v>54</v>
      </c>
      <c r="CK85" s="283">
        <v>69</v>
      </c>
      <c r="CL85" s="283">
        <v>52</v>
      </c>
      <c r="CM85" s="283">
        <v>36</v>
      </c>
      <c r="CN85" s="283">
        <v>46</v>
      </c>
      <c r="CO85" s="283">
        <v>32</v>
      </c>
      <c r="CP85" s="283">
        <v>32</v>
      </c>
      <c r="CQ85" s="283">
        <v>24</v>
      </c>
      <c r="CR85" s="283">
        <v>21</v>
      </c>
      <c r="CS85" s="283">
        <v>25</v>
      </c>
      <c r="CT85" s="283">
        <v>23</v>
      </c>
      <c r="CU85" s="283">
        <v>15</v>
      </c>
      <c r="CV85" s="283">
        <v>13</v>
      </c>
      <c r="CW85" s="283">
        <v>9</v>
      </c>
      <c r="CX85" s="283">
        <v>12</v>
      </c>
      <c r="CY85" s="283">
        <v>9</v>
      </c>
      <c r="CZ85" s="283">
        <v>89</v>
      </c>
      <c r="DA85" s="286">
        <v>0</v>
      </c>
      <c r="DB85" s="289">
        <v>4069</v>
      </c>
      <c r="DC85" s="289">
        <v>1955</v>
      </c>
      <c r="DD85" s="289">
        <v>360</v>
      </c>
      <c r="DE85" s="285">
        <v>38153</v>
      </c>
    </row>
    <row r="86" spans="1:109" s="210" customFormat="1" ht="22.5" customHeight="1">
      <c r="A86" s="208"/>
      <c r="B86" s="209" t="s">
        <v>8</v>
      </c>
      <c r="C86" s="283">
        <v>222</v>
      </c>
      <c r="D86" s="283">
        <v>284</v>
      </c>
      <c r="E86" s="283">
        <v>310</v>
      </c>
      <c r="F86" s="283">
        <v>328</v>
      </c>
      <c r="G86" s="283">
        <v>326</v>
      </c>
      <c r="H86" s="283">
        <v>336</v>
      </c>
      <c r="I86" s="283">
        <v>367</v>
      </c>
      <c r="J86" s="283">
        <v>343</v>
      </c>
      <c r="K86" s="283">
        <v>393</v>
      </c>
      <c r="L86" s="283">
        <v>367</v>
      </c>
      <c r="M86" s="283">
        <v>421</v>
      </c>
      <c r="N86" s="283">
        <v>413</v>
      </c>
      <c r="O86" s="283">
        <v>392</v>
      </c>
      <c r="P86" s="283">
        <v>427</v>
      </c>
      <c r="Q86" s="283">
        <v>462</v>
      </c>
      <c r="R86" s="283">
        <v>464</v>
      </c>
      <c r="S86" s="283">
        <v>463</v>
      </c>
      <c r="T86" s="283">
        <v>486</v>
      </c>
      <c r="U86" s="283">
        <v>447</v>
      </c>
      <c r="V86" s="283">
        <v>421</v>
      </c>
      <c r="W86" s="283">
        <v>434</v>
      </c>
      <c r="X86" s="283">
        <v>419</v>
      </c>
      <c r="Y86" s="283">
        <v>390</v>
      </c>
      <c r="Z86" s="283">
        <v>426</v>
      </c>
      <c r="AA86" s="283">
        <v>421</v>
      </c>
      <c r="AB86" s="283">
        <v>426</v>
      </c>
      <c r="AC86" s="283">
        <v>452</v>
      </c>
      <c r="AD86" s="283">
        <v>467</v>
      </c>
      <c r="AE86" s="283">
        <v>517</v>
      </c>
      <c r="AF86" s="283">
        <v>488</v>
      </c>
      <c r="AG86" s="283">
        <v>524</v>
      </c>
      <c r="AH86" s="283">
        <v>586</v>
      </c>
      <c r="AI86" s="283">
        <v>572</v>
      </c>
      <c r="AJ86" s="283">
        <v>598</v>
      </c>
      <c r="AK86" s="283">
        <v>585</v>
      </c>
      <c r="AL86" s="283">
        <v>587</v>
      </c>
      <c r="AM86" s="283">
        <v>553</v>
      </c>
      <c r="AN86" s="283">
        <v>570</v>
      </c>
      <c r="AO86" s="283">
        <v>567</v>
      </c>
      <c r="AP86" s="283">
        <v>626</v>
      </c>
      <c r="AQ86" s="283">
        <v>637</v>
      </c>
      <c r="AR86" s="283">
        <v>619</v>
      </c>
      <c r="AS86" s="283">
        <v>589</v>
      </c>
      <c r="AT86" s="283">
        <v>582</v>
      </c>
      <c r="AU86" s="283">
        <v>595</v>
      </c>
      <c r="AV86" s="283">
        <v>576</v>
      </c>
      <c r="AW86" s="283">
        <v>565</v>
      </c>
      <c r="AX86" s="283">
        <v>599</v>
      </c>
      <c r="AY86" s="283">
        <v>576</v>
      </c>
      <c r="AZ86" s="283">
        <v>556</v>
      </c>
      <c r="BA86" s="283">
        <v>586</v>
      </c>
      <c r="BB86" s="283">
        <v>625</v>
      </c>
      <c r="BC86" s="283">
        <v>563</v>
      </c>
      <c r="BD86" s="283">
        <v>554</v>
      </c>
      <c r="BE86" s="283">
        <v>494</v>
      </c>
      <c r="BF86" s="283">
        <v>575</v>
      </c>
      <c r="BG86" s="283">
        <v>560</v>
      </c>
      <c r="BH86" s="283">
        <v>567</v>
      </c>
      <c r="BI86" s="283">
        <v>506</v>
      </c>
      <c r="BJ86" s="283">
        <v>512</v>
      </c>
      <c r="BK86" s="283">
        <v>448</v>
      </c>
      <c r="BL86" s="283">
        <v>487</v>
      </c>
      <c r="BM86" s="283">
        <v>470</v>
      </c>
      <c r="BN86" s="283">
        <v>400</v>
      </c>
      <c r="BO86" s="283">
        <v>397</v>
      </c>
      <c r="BP86" s="283">
        <v>382</v>
      </c>
      <c r="BQ86" s="283">
        <v>334</v>
      </c>
      <c r="BR86" s="283">
        <v>311</v>
      </c>
      <c r="BS86" s="283">
        <v>300</v>
      </c>
      <c r="BT86" s="283">
        <v>298</v>
      </c>
      <c r="BU86" s="283">
        <v>281</v>
      </c>
      <c r="BV86" s="283">
        <v>259</v>
      </c>
      <c r="BW86" s="283">
        <v>293</v>
      </c>
      <c r="BX86" s="283">
        <v>249</v>
      </c>
      <c r="BY86" s="283">
        <v>238</v>
      </c>
      <c r="BZ86" s="283">
        <v>246</v>
      </c>
      <c r="CA86" s="283">
        <v>257</v>
      </c>
      <c r="CB86" s="283">
        <v>224</v>
      </c>
      <c r="CC86" s="283">
        <v>176</v>
      </c>
      <c r="CD86" s="283">
        <v>189</v>
      </c>
      <c r="CE86" s="283">
        <v>162</v>
      </c>
      <c r="CF86" s="283">
        <v>154</v>
      </c>
      <c r="CG86" s="283">
        <v>152</v>
      </c>
      <c r="CH86" s="283">
        <v>146</v>
      </c>
      <c r="CI86" s="283">
        <v>150</v>
      </c>
      <c r="CJ86" s="283">
        <v>130</v>
      </c>
      <c r="CK86" s="283">
        <v>88</v>
      </c>
      <c r="CL86" s="283">
        <v>87</v>
      </c>
      <c r="CM86" s="283">
        <v>77</v>
      </c>
      <c r="CN86" s="283">
        <v>66</v>
      </c>
      <c r="CO86" s="283">
        <v>54</v>
      </c>
      <c r="CP86" s="283">
        <v>55</v>
      </c>
      <c r="CQ86" s="283">
        <v>33</v>
      </c>
      <c r="CR86" s="283">
        <v>35</v>
      </c>
      <c r="CS86" s="283">
        <v>31</v>
      </c>
      <c r="CT86" s="283">
        <v>25</v>
      </c>
      <c r="CU86" s="283">
        <v>20</v>
      </c>
      <c r="CV86" s="283">
        <v>22</v>
      </c>
      <c r="CW86" s="283">
        <v>17</v>
      </c>
      <c r="CX86" s="283">
        <v>7</v>
      </c>
      <c r="CY86" s="283">
        <v>14</v>
      </c>
      <c r="CZ86" s="283">
        <v>130</v>
      </c>
      <c r="DA86" s="286">
        <v>0</v>
      </c>
      <c r="DB86" s="289">
        <v>3638</v>
      </c>
      <c r="DC86" s="289">
        <v>1535</v>
      </c>
      <c r="DD86" s="289">
        <v>311</v>
      </c>
      <c r="DE86" s="285">
        <v>42694</v>
      </c>
    </row>
    <row r="87" spans="1:109" s="210" customFormat="1" ht="22.5" customHeight="1">
      <c r="A87" s="208" t="s">
        <v>142</v>
      </c>
      <c r="B87" s="209" t="s">
        <v>7</v>
      </c>
      <c r="C87" s="283">
        <v>524</v>
      </c>
      <c r="D87" s="283">
        <v>581</v>
      </c>
      <c r="E87" s="283">
        <v>629</v>
      </c>
      <c r="F87" s="283">
        <v>561</v>
      </c>
      <c r="G87" s="283">
        <v>657</v>
      </c>
      <c r="H87" s="283">
        <v>670</v>
      </c>
      <c r="I87" s="283">
        <v>680</v>
      </c>
      <c r="J87" s="283">
        <v>685</v>
      </c>
      <c r="K87" s="283">
        <v>690</v>
      </c>
      <c r="L87" s="283">
        <v>702</v>
      </c>
      <c r="M87" s="283">
        <v>779</v>
      </c>
      <c r="N87" s="283">
        <v>882</v>
      </c>
      <c r="O87" s="283">
        <v>740</v>
      </c>
      <c r="P87" s="283">
        <v>861</v>
      </c>
      <c r="Q87" s="283">
        <v>916</v>
      </c>
      <c r="R87" s="283">
        <v>884</v>
      </c>
      <c r="S87" s="283">
        <v>873</v>
      </c>
      <c r="T87" s="283">
        <v>789</v>
      </c>
      <c r="U87" s="283">
        <v>804</v>
      </c>
      <c r="V87" s="283">
        <v>832</v>
      </c>
      <c r="W87" s="283">
        <v>797</v>
      </c>
      <c r="X87" s="283">
        <v>739</v>
      </c>
      <c r="Y87" s="283">
        <v>672</v>
      </c>
      <c r="Z87" s="283">
        <v>734</v>
      </c>
      <c r="AA87" s="283">
        <v>679</v>
      </c>
      <c r="AB87" s="283">
        <v>768</v>
      </c>
      <c r="AC87" s="283">
        <v>761</v>
      </c>
      <c r="AD87" s="283">
        <v>788</v>
      </c>
      <c r="AE87" s="283">
        <v>811</v>
      </c>
      <c r="AF87" s="283">
        <v>854</v>
      </c>
      <c r="AG87" s="283">
        <v>874</v>
      </c>
      <c r="AH87" s="283">
        <v>900</v>
      </c>
      <c r="AI87" s="283">
        <v>966</v>
      </c>
      <c r="AJ87" s="283">
        <v>857</v>
      </c>
      <c r="AK87" s="283">
        <v>937</v>
      </c>
      <c r="AL87" s="283">
        <v>928</v>
      </c>
      <c r="AM87" s="283">
        <v>815</v>
      </c>
      <c r="AN87" s="283">
        <v>945</v>
      </c>
      <c r="AO87" s="283">
        <v>882</v>
      </c>
      <c r="AP87" s="283">
        <v>934</v>
      </c>
      <c r="AQ87" s="283">
        <v>879</v>
      </c>
      <c r="AR87" s="283">
        <v>942</v>
      </c>
      <c r="AS87" s="283">
        <v>853</v>
      </c>
      <c r="AT87" s="283">
        <v>876</v>
      </c>
      <c r="AU87" s="283">
        <v>819</v>
      </c>
      <c r="AV87" s="283">
        <v>787</v>
      </c>
      <c r="AW87" s="283">
        <v>838</v>
      </c>
      <c r="AX87" s="283">
        <v>826</v>
      </c>
      <c r="AY87" s="283">
        <v>779</v>
      </c>
      <c r="AZ87" s="283">
        <v>775</v>
      </c>
      <c r="BA87" s="283">
        <v>730</v>
      </c>
      <c r="BB87" s="283">
        <v>746</v>
      </c>
      <c r="BC87" s="283">
        <v>725</v>
      </c>
      <c r="BD87" s="283">
        <v>631</v>
      </c>
      <c r="BE87" s="283">
        <v>560</v>
      </c>
      <c r="BF87" s="283">
        <v>612</v>
      </c>
      <c r="BG87" s="283">
        <v>587</v>
      </c>
      <c r="BH87" s="283">
        <v>572</v>
      </c>
      <c r="BI87" s="283">
        <v>527</v>
      </c>
      <c r="BJ87" s="283">
        <v>550</v>
      </c>
      <c r="BK87" s="283">
        <v>497</v>
      </c>
      <c r="BL87" s="283">
        <v>540</v>
      </c>
      <c r="BM87" s="283">
        <v>454</v>
      </c>
      <c r="BN87" s="283">
        <v>400</v>
      </c>
      <c r="BO87" s="283">
        <v>410</v>
      </c>
      <c r="BP87" s="283">
        <v>343</v>
      </c>
      <c r="BQ87" s="283">
        <v>327</v>
      </c>
      <c r="BR87" s="283">
        <v>305</v>
      </c>
      <c r="BS87" s="283">
        <v>287</v>
      </c>
      <c r="BT87" s="283">
        <v>296</v>
      </c>
      <c r="BU87" s="283">
        <v>275</v>
      </c>
      <c r="BV87" s="283">
        <v>220</v>
      </c>
      <c r="BW87" s="283">
        <v>256</v>
      </c>
      <c r="BX87" s="283">
        <v>214</v>
      </c>
      <c r="BY87" s="283">
        <v>197</v>
      </c>
      <c r="BZ87" s="283">
        <v>174</v>
      </c>
      <c r="CA87" s="283">
        <v>154</v>
      </c>
      <c r="CB87" s="283">
        <v>152</v>
      </c>
      <c r="CC87" s="283">
        <v>114</v>
      </c>
      <c r="CD87" s="283">
        <v>113</v>
      </c>
      <c r="CE87" s="283">
        <v>72</v>
      </c>
      <c r="CF87" s="283">
        <v>71</v>
      </c>
      <c r="CG87" s="283">
        <v>60</v>
      </c>
      <c r="CH87" s="283">
        <v>61</v>
      </c>
      <c r="CI87" s="283">
        <v>48</v>
      </c>
      <c r="CJ87" s="283">
        <v>35</v>
      </c>
      <c r="CK87" s="283">
        <v>29</v>
      </c>
      <c r="CL87" s="283">
        <v>20</v>
      </c>
      <c r="CM87" s="283">
        <v>20</v>
      </c>
      <c r="CN87" s="283">
        <v>18</v>
      </c>
      <c r="CO87" s="283">
        <v>15</v>
      </c>
      <c r="CP87" s="283">
        <v>9</v>
      </c>
      <c r="CQ87" s="283">
        <v>6</v>
      </c>
      <c r="CR87" s="283">
        <v>21</v>
      </c>
      <c r="CS87" s="283">
        <v>3</v>
      </c>
      <c r="CT87" s="283">
        <v>6</v>
      </c>
      <c r="CU87" s="283">
        <v>3</v>
      </c>
      <c r="CV87" s="283">
        <v>4</v>
      </c>
      <c r="CW87" s="283">
        <v>2</v>
      </c>
      <c r="CX87" s="283">
        <v>1</v>
      </c>
      <c r="CY87" s="285">
        <v>3</v>
      </c>
      <c r="CZ87" s="283">
        <v>3</v>
      </c>
      <c r="DA87" s="286">
        <v>0</v>
      </c>
      <c r="DB87" s="289">
        <v>480</v>
      </c>
      <c r="DC87" s="289">
        <v>590</v>
      </c>
      <c r="DD87" s="289">
        <v>387</v>
      </c>
      <c r="DE87" s="285">
        <v>53689</v>
      </c>
    </row>
    <row r="88" spans="1:109" s="210" customFormat="1" ht="22.5" customHeight="1">
      <c r="A88" s="208"/>
      <c r="B88" s="209" t="s">
        <v>8</v>
      </c>
      <c r="C88" s="283">
        <v>484</v>
      </c>
      <c r="D88" s="283">
        <v>569</v>
      </c>
      <c r="E88" s="283">
        <v>552</v>
      </c>
      <c r="F88" s="283">
        <v>579</v>
      </c>
      <c r="G88" s="283">
        <v>615</v>
      </c>
      <c r="H88" s="283">
        <v>623</v>
      </c>
      <c r="I88" s="283">
        <v>614</v>
      </c>
      <c r="J88" s="283">
        <v>647</v>
      </c>
      <c r="K88" s="283">
        <v>667</v>
      </c>
      <c r="L88" s="283">
        <v>747</v>
      </c>
      <c r="M88" s="283">
        <v>731</v>
      </c>
      <c r="N88" s="283">
        <v>820</v>
      </c>
      <c r="O88" s="283">
        <v>738</v>
      </c>
      <c r="P88" s="283">
        <v>766</v>
      </c>
      <c r="Q88" s="283">
        <v>895</v>
      </c>
      <c r="R88" s="283">
        <v>887</v>
      </c>
      <c r="S88" s="283">
        <v>859</v>
      </c>
      <c r="T88" s="283">
        <v>796</v>
      </c>
      <c r="U88" s="283">
        <v>797</v>
      </c>
      <c r="V88" s="283">
        <v>807</v>
      </c>
      <c r="W88" s="283">
        <v>736</v>
      </c>
      <c r="X88" s="283">
        <v>761</v>
      </c>
      <c r="Y88" s="283">
        <v>720</v>
      </c>
      <c r="Z88" s="283">
        <v>704</v>
      </c>
      <c r="AA88" s="283">
        <v>724</v>
      </c>
      <c r="AB88" s="283">
        <v>760</v>
      </c>
      <c r="AC88" s="283">
        <v>870</v>
      </c>
      <c r="AD88" s="283">
        <v>859</v>
      </c>
      <c r="AE88" s="283">
        <v>938</v>
      </c>
      <c r="AF88" s="283">
        <v>954</v>
      </c>
      <c r="AG88" s="283">
        <v>982</v>
      </c>
      <c r="AH88" s="283">
        <v>1082</v>
      </c>
      <c r="AI88" s="283">
        <v>1075</v>
      </c>
      <c r="AJ88" s="283">
        <v>1135</v>
      </c>
      <c r="AK88" s="283">
        <v>1150</v>
      </c>
      <c r="AL88" s="283">
        <v>1155</v>
      </c>
      <c r="AM88" s="283">
        <v>1093</v>
      </c>
      <c r="AN88" s="283">
        <v>1081</v>
      </c>
      <c r="AO88" s="283">
        <v>1060</v>
      </c>
      <c r="AP88" s="283">
        <v>1095</v>
      </c>
      <c r="AQ88" s="283">
        <v>1145</v>
      </c>
      <c r="AR88" s="283">
        <v>1145</v>
      </c>
      <c r="AS88" s="283">
        <v>1133</v>
      </c>
      <c r="AT88" s="283">
        <v>1104</v>
      </c>
      <c r="AU88" s="283">
        <v>1032</v>
      </c>
      <c r="AV88" s="283">
        <v>1082</v>
      </c>
      <c r="AW88" s="283">
        <v>1055</v>
      </c>
      <c r="AX88" s="283">
        <v>957</v>
      </c>
      <c r="AY88" s="283">
        <v>945</v>
      </c>
      <c r="AZ88" s="283">
        <v>989</v>
      </c>
      <c r="BA88" s="283">
        <v>854</v>
      </c>
      <c r="BB88" s="283">
        <v>896</v>
      </c>
      <c r="BC88" s="283">
        <v>917</v>
      </c>
      <c r="BD88" s="283">
        <v>821</v>
      </c>
      <c r="BE88" s="283">
        <v>827</v>
      </c>
      <c r="BF88" s="283">
        <v>803</v>
      </c>
      <c r="BG88" s="283">
        <v>831</v>
      </c>
      <c r="BH88" s="283">
        <v>776</v>
      </c>
      <c r="BI88" s="283">
        <v>746</v>
      </c>
      <c r="BJ88" s="283">
        <v>667</v>
      </c>
      <c r="BK88" s="283">
        <v>677</v>
      </c>
      <c r="BL88" s="283">
        <v>638</v>
      </c>
      <c r="BM88" s="283">
        <v>630</v>
      </c>
      <c r="BN88" s="283">
        <v>575</v>
      </c>
      <c r="BO88" s="283">
        <v>534</v>
      </c>
      <c r="BP88" s="283">
        <v>430</v>
      </c>
      <c r="BQ88" s="283">
        <v>400</v>
      </c>
      <c r="BR88" s="283">
        <v>416</v>
      </c>
      <c r="BS88" s="283">
        <v>364</v>
      </c>
      <c r="BT88" s="283">
        <v>387</v>
      </c>
      <c r="BU88" s="283">
        <v>328</v>
      </c>
      <c r="BV88" s="283">
        <v>331</v>
      </c>
      <c r="BW88" s="283">
        <v>337</v>
      </c>
      <c r="BX88" s="283">
        <v>279</v>
      </c>
      <c r="BY88" s="283">
        <v>250</v>
      </c>
      <c r="BZ88" s="283">
        <v>278</v>
      </c>
      <c r="CA88" s="283">
        <v>218</v>
      </c>
      <c r="CB88" s="283">
        <v>234</v>
      </c>
      <c r="CC88" s="283">
        <v>179</v>
      </c>
      <c r="CD88" s="283">
        <v>206</v>
      </c>
      <c r="CE88" s="283">
        <v>162</v>
      </c>
      <c r="CF88" s="283">
        <v>112</v>
      </c>
      <c r="CG88" s="283">
        <v>126</v>
      </c>
      <c r="CH88" s="283">
        <v>130</v>
      </c>
      <c r="CI88" s="283">
        <v>90</v>
      </c>
      <c r="CJ88" s="283">
        <v>62</v>
      </c>
      <c r="CK88" s="283">
        <v>72</v>
      </c>
      <c r="CL88" s="283">
        <v>62</v>
      </c>
      <c r="CM88" s="283">
        <v>41</v>
      </c>
      <c r="CN88" s="283">
        <v>43</v>
      </c>
      <c r="CO88" s="283">
        <v>26</v>
      </c>
      <c r="CP88" s="283">
        <v>21</v>
      </c>
      <c r="CQ88" s="283">
        <v>14</v>
      </c>
      <c r="CR88" s="283">
        <v>15</v>
      </c>
      <c r="CS88" s="283">
        <v>13</v>
      </c>
      <c r="CT88" s="283">
        <v>10</v>
      </c>
      <c r="CU88" s="283">
        <v>8</v>
      </c>
      <c r="CV88" s="283">
        <v>7</v>
      </c>
      <c r="CW88" s="283">
        <v>4</v>
      </c>
      <c r="CX88" s="283">
        <v>3</v>
      </c>
      <c r="CY88" s="285">
        <v>5</v>
      </c>
      <c r="CZ88" s="283">
        <v>4</v>
      </c>
      <c r="DA88" s="286">
        <v>0</v>
      </c>
      <c r="DB88" s="289">
        <v>387</v>
      </c>
      <c r="DC88" s="289">
        <v>420</v>
      </c>
      <c r="DD88" s="289">
        <v>350</v>
      </c>
      <c r="DE88" s="285">
        <v>61730</v>
      </c>
    </row>
    <row r="89" spans="1:109" s="210" customFormat="1" ht="22.5" customHeight="1">
      <c r="A89" s="208" t="s">
        <v>146</v>
      </c>
      <c r="B89" s="209" t="s">
        <v>7</v>
      </c>
      <c r="C89" s="283">
        <v>395</v>
      </c>
      <c r="D89" s="283">
        <v>440</v>
      </c>
      <c r="E89" s="283">
        <v>472</v>
      </c>
      <c r="F89" s="283">
        <v>446</v>
      </c>
      <c r="G89" s="283">
        <v>506</v>
      </c>
      <c r="H89" s="283">
        <v>546</v>
      </c>
      <c r="I89" s="283">
        <v>572</v>
      </c>
      <c r="J89" s="283">
        <v>549</v>
      </c>
      <c r="K89" s="283">
        <v>563</v>
      </c>
      <c r="L89" s="283">
        <v>567</v>
      </c>
      <c r="M89" s="283">
        <v>600</v>
      </c>
      <c r="N89" s="283">
        <v>682</v>
      </c>
      <c r="O89" s="283">
        <v>591</v>
      </c>
      <c r="P89" s="283">
        <v>635</v>
      </c>
      <c r="Q89" s="283">
        <v>810</v>
      </c>
      <c r="R89" s="283">
        <v>777</v>
      </c>
      <c r="S89" s="283">
        <v>755</v>
      </c>
      <c r="T89" s="283">
        <v>703</v>
      </c>
      <c r="U89" s="283">
        <v>681</v>
      </c>
      <c r="V89" s="283">
        <v>618</v>
      </c>
      <c r="W89" s="283">
        <v>652</v>
      </c>
      <c r="X89" s="283">
        <v>615</v>
      </c>
      <c r="Y89" s="283">
        <v>519</v>
      </c>
      <c r="Z89" s="283">
        <v>570</v>
      </c>
      <c r="AA89" s="283">
        <v>540</v>
      </c>
      <c r="AB89" s="283">
        <v>564</v>
      </c>
      <c r="AC89" s="283">
        <v>591</v>
      </c>
      <c r="AD89" s="283">
        <v>541</v>
      </c>
      <c r="AE89" s="283">
        <v>604</v>
      </c>
      <c r="AF89" s="283">
        <v>579</v>
      </c>
      <c r="AG89" s="283">
        <v>640</v>
      </c>
      <c r="AH89" s="283">
        <v>660</v>
      </c>
      <c r="AI89" s="283">
        <v>624</v>
      </c>
      <c r="AJ89" s="283">
        <v>659</v>
      </c>
      <c r="AK89" s="283">
        <v>683</v>
      </c>
      <c r="AL89" s="283">
        <v>647</v>
      </c>
      <c r="AM89" s="283">
        <v>647</v>
      </c>
      <c r="AN89" s="283">
        <v>647</v>
      </c>
      <c r="AO89" s="283">
        <v>649</v>
      </c>
      <c r="AP89" s="283">
        <v>649</v>
      </c>
      <c r="AQ89" s="283">
        <v>679</v>
      </c>
      <c r="AR89" s="283">
        <v>676</v>
      </c>
      <c r="AS89" s="283">
        <v>650</v>
      </c>
      <c r="AT89" s="283">
        <v>729</v>
      </c>
      <c r="AU89" s="283">
        <v>687</v>
      </c>
      <c r="AV89" s="283">
        <v>638</v>
      </c>
      <c r="AW89" s="283">
        <v>698</v>
      </c>
      <c r="AX89" s="283">
        <v>681</v>
      </c>
      <c r="AY89" s="283">
        <v>617</v>
      </c>
      <c r="AZ89" s="283">
        <v>676</v>
      </c>
      <c r="BA89" s="283">
        <v>609</v>
      </c>
      <c r="BB89" s="283">
        <v>659</v>
      </c>
      <c r="BC89" s="283">
        <v>583</v>
      </c>
      <c r="BD89" s="283">
        <v>544</v>
      </c>
      <c r="BE89" s="283">
        <v>548</v>
      </c>
      <c r="BF89" s="283">
        <v>584</v>
      </c>
      <c r="BG89" s="283">
        <v>516</v>
      </c>
      <c r="BH89" s="283">
        <v>518</v>
      </c>
      <c r="BI89" s="283">
        <v>482</v>
      </c>
      <c r="BJ89" s="283">
        <v>472</v>
      </c>
      <c r="BK89" s="283">
        <v>410</v>
      </c>
      <c r="BL89" s="283">
        <v>416</v>
      </c>
      <c r="BM89" s="283">
        <v>379</v>
      </c>
      <c r="BN89" s="283">
        <v>335</v>
      </c>
      <c r="BO89" s="283">
        <v>279</v>
      </c>
      <c r="BP89" s="283">
        <v>225</v>
      </c>
      <c r="BQ89" s="283">
        <v>193</v>
      </c>
      <c r="BR89" s="283">
        <v>185</v>
      </c>
      <c r="BS89" s="283">
        <v>195</v>
      </c>
      <c r="BT89" s="283">
        <v>172</v>
      </c>
      <c r="BU89" s="283">
        <v>169</v>
      </c>
      <c r="BV89" s="283">
        <v>111</v>
      </c>
      <c r="BW89" s="283">
        <v>153</v>
      </c>
      <c r="BX89" s="283">
        <v>122</v>
      </c>
      <c r="BY89" s="283">
        <v>107</v>
      </c>
      <c r="BZ89" s="283">
        <v>120</v>
      </c>
      <c r="CA89" s="283">
        <v>99</v>
      </c>
      <c r="CB89" s="283">
        <v>73</v>
      </c>
      <c r="CC89" s="283">
        <v>62</v>
      </c>
      <c r="CD89" s="283">
        <v>65</v>
      </c>
      <c r="CE89" s="283">
        <v>49</v>
      </c>
      <c r="CF89" s="283">
        <v>42</v>
      </c>
      <c r="CG89" s="283">
        <v>45</v>
      </c>
      <c r="CH89" s="283">
        <v>43</v>
      </c>
      <c r="CI89" s="283">
        <v>23</v>
      </c>
      <c r="CJ89" s="283">
        <v>23</v>
      </c>
      <c r="CK89" s="283">
        <v>22</v>
      </c>
      <c r="CL89" s="283">
        <v>17</v>
      </c>
      <c r="CM89" s="283">
        <v>12</v>
      </c>
      <c r="CN89" s="283">
        <v>13</v>
      </c>
      <c r="CO89" s="283">
        <v>10</v>
      </c>
      <c r="CP89" s="283">
        <v>6</v>
      </c>
      <c r="CQ89" s="283">
        <v>3</v>
      </c>
      <c r="CR89" s="283">
        <v>10</v>
      </c>
      <c r="CS89" s="283">
        <v>1</v>
      </c>
      <c r="CT89" s="283">
        <v>1</v>
      </c>
      <c r="CU89" s="283">
        <v>2</v>
      </c>
      <c r="CV89" s="283">
        <v>1</v>
      </c>
      <c r="CW89" s="285">
        <v>1</v>
      </c>
      <c r="CX89" s="289">
        <v>1</v>
      </c>
      <c r="CY89" s="283">
        <v>0</v>
      </c>
      <c r="CZ89" s="285">
        <v>2</v>
      </c>
      <c r="DA89" s="286">
        <v>0</v>
      </c>
      <c r="DB89" s="289">
        <v>248</v>
      </c>
      <c r="DC89" s="289">
        <v>203</v>
      </c>
      <c r="DD89" s="289">
        <v>142</v>
      </c>
      <c r="DE89" s="285">
        <v>41224</v>
      </c>
    </row>
    <row r="90" spans="1:109" s="210" customFormat="1" ht="22.5" customHeight="1">
      <c r="A90" s="208"/>
      <c r="B90" s="209" t="s">
        <v>8</v>
      </c>
      <c r="C90" s="283">
        <v>370</v>
      </c>
      <c r="D90" s="283">
        <v>409</v>
      </c>
      <c r="E90" s="283">
        <v>431</v>
      </c>
      <c r="F90" s="283">
        <v>430</v>
      </c>
      <c r="G90" s="283">
        <v>444</v>
      </c>
      <c r="H90" s="283">
        <v>455</v>
      </c>
      <c r="I90" s="283">
        <v>523</v>
      </c>
      <c r="J90" s="283">
        <v>532</v>
      </c>
      <c r="K90" s="283">
        <v>499</v>
      </c>
      <c r="L90" s="283">
        <v>542</v>
      </c>
      <c r="M90" s="283">
        <v>587</v>
      </c>
      <c r="N90" s="283">
        <v>684</v>
      </c>
      <c r="O90" s="283">
        <v>607</v>
      </c>
      <c r="P90" s="283">
        <v>605</v>
      </c>
      <c r="Q90" s="283">
        <v>723</v>
      </c>
      <c r="R90" s="283">
        <v>728</v>
      </c>
      <c r="S90" s="283">
        <v>794</v>
      </c>
      <c r="T90" s="283">
        <v>735</v>
      </c>
      <c r="U90" s="283">
        <v>691</v>
      </c>
      <c r="V90" s="283">
        <v>652</v>
      </c>
      <c r="W90" s="283">
        <v>711</v>
      </c>
      <c r="X90" s="283">
        <v>638</v>
      </c>
      <c r="Y90" s="283">
        <v>592</v>
      </c>
      <c r="Z90" s="283">
        <v>587</v>
      </c>
      <c r="AA90" s="283">
        <v>533</v>
      </c>
      <c r="AB90" s="283">
        <v>578</v>
      </c>
      <c r="AC90" s="283">
        <v>618</v>
      </c>
      <c r="AD90" s="283">
        <v>645</v>
      </c>
      <c r="AE90" s="283">
        <v>643</v>
      </c>
      <c r="AF90" s="283">
        <v>696</v>
      </c>
      <c r="AG90" s="283">
        <v>732</v>
      </c>
      <c r="AH90" s="283">
        <v>781</v>
      </c>
      <c r="AI90" s="283">
        <v>775</v>
      </c>
      <c r="AJ90" s="283">
        <v>764</v>
      </c>
      <c r="AK90" s="283">
        <v>784</v>
      </c>
      <c r="AL90" s="283">
        <v>770</v>
      </c>
      <c r="AM90" s="283">
        <v>761</v>
      </c>
      <c r="AN90" s="283">
        <v>761</v>
      </c>
      <c r="AO90" s="283">
        <v>782</v>
      </c>
      <c r="AP90" s="283">
        <v>819</v>
      </c>
      <c r="AQ90" s="283">
        <v>871</v>
      </c>
      <c r="AR90" s="283">
        <v>880</v>
      </c>
      <c r="AS90" s="283">
        <v>876</v>
      </c>
      <c r="AT90" s="283">
        <v>925</v>
      </c>
      <c r="AU90" s="283">
        <v>873</v>
      </c>
      <c r="AV90" s="283">
        <v>864</v>
      </c>
      <c r="AW90" s="283">
        <v>857</v>
      </c>
      <c r="AX90" s="283">
        <v>893</v>
      </c>
      <c r="AY90" s="283">
        <v>902</v>
      </c>
      <c r="AZ90" s="283">
        <v>804</v>
      </c>
      <c r="BA90" s="283">
        <v>835</v>
      </c>
      <c r="BB90" s="283">
        <v>870</v>
      </c>
      <c r="BC90" s="283">
        <v>787</v>
      </c>
      <c r="BD90" s="283">
        <v>726</v>
      </c>
      <c r="BE90" s="283">
        <v>707</v>
      </c>
      <c r="BF90" s="283">
        <v>696</v>
      </c>
      <c r="BG90" s="283">
        <v>697</v>
      </c>
      <c r="BH90" s="283">
        <v>630</v>
      </c>
      <c r="BI90" s="283">
        <v>557</v>
      </c>
      <c r="BJ90" s="283">
        <v>549</v>
      </c>
      <c r="BK90" s="283">
        <v>531</v>
      </c>
      <c r="BL90" s="283">
        <v>481</v>
      </c>
      <c r="BM90" s="283">
        <v>457</v>
      </c>
      <c r="BN90" s="283">
        <v>386</v>
      </c>
      <c r="BO90" s="283">
        <v>366</v>
      </c>
      <c r="BP90" s="283">
        <v>343</v>
      </c>
      <c r="BQ90" s="283">
        <v>277</v>
      </c>
      <c r="BR90" s="283">
        <v>248</v>
      </c>
      <c r="BS90" s="283">
        <v>243</v>
      </c>
      <c r="BT90" s="283">
        <v>245</v>
      </c>
      <c r="BU90" s="283">
        <v>222</v>
      </c>
      <c r="BV90" s="283">
        <v>195</v>
      </c>
      <c r="BW90" s="283">
        <v>195</v>
      </c>
      <c r="BX90" s="283">
        <v>193</v>
      </c>
      <c r="BY90" s="283">
        <v>163</v>
      </c>
      <c r="BZ90" s="283">
        <v>160</v>
      </c>
      <c r="CA90" s="283">
        <v>166</v>
      </c>
      <c r="CB90" s="283">
        <v>141</v>
      </c>
      <c r="CC90" s="283">
        <v>126</v>
      </c>
      <c r="CD90" s="283">
        <v>128</v>
      </c>
      <c r="CE90" s="283">
        <v>105</v>
      </c>
      <c r="CF90" s="283">
        <v>77</v>
      </c>
      <c r="CG90" s="283">
        <v>84</v>
      </c>
      <c r="CH90" s="283">
        <v>93</v>
      </c>
      <c r="CI90" s="283">
        <v>67</v>
      </c>
      <c r="CJ90" s="283">
        <v>58</v>
      </c>
      <c r="CK90" s="283">
        <v>51</v>
      </c>
      <c r="CL90" s="283">
        <v>33</v>
      </c>
      <c r="CM90" s="283">
        <v>26</v>
      </c>
      <c r="CN90" s="283">
        <v>25</v>
      </c>
      <c r="CO90" s="283">
        <v>25</v>
      </c>
      <c r="CP90" s="283">
        <v>19</v>
      </c>
      <c r="CQ90" s="283">
        <v>9</v>
      </c>
      <c r="CR90" s="283">
        <v>8</v>
      </c>
      <c r="CS90" s="283">
        <v>9</v>
      </c>
      <c r="CT90" s="283">
        <v>6</v>
      </c>
      <c r="CU90" s="283">
        <v>5</v>
      </c>
      <c r="CV90" s="283">
        <v>4</v>
      </c>
      <c r="CW90" s="285">
        <v>2</v>
      </c>
      <c r="CX90" s="289">
        <v>2</v>
      </c>
      <c r="CY90" s="283">
        <v>0</v>
      </c>
      <c r="CZ90" s="283">
        <v>2</v>
      </c>
      <c r="DA90" s="286">
        <v>0</v>
      </c>
      <c r="DB90" s="289">
        <v>238</v>
      </c>
      <c r="DC90" s="289">
        <v>163</v>
      </c>
      <c r="DD90" s="289">
        <v>107</v>
      </c>
      <c r="DE90" s="285">
        <v>47694</v>
      </c>
    </row>
    <row r="91" spans="1:109" s="210" customFormat="1" ht="22.5" customHeight="1">
      <c r="A91" s="208" t="s">
        <v>107</v>
      </c>
      <c r="B91" s="209" t="s">
        <v>7</v>
      </c>
      <c r="C91" s="283">
        <v>68</v>
      </c>
      <c r="D91" s="283">
        <v>70</v>
      </c>
      <c r="E91" s="283">
        <v>74</v>
      </c>
      <c r="F91" s="283">
        <v>96</v>
      </c>
      <c r="G91" s="283">
        <v>82</v>
      </c>
      <c r="H91" s="283">
        <v>111</v>
      </c>
      <c r="I91" s="283">
        <v>114</v>
      </c>
      <c r="J91" s="283">
        <v>111</v>
      </c>
      <c r="K91" s="283">
        <v>121</v>
      </c>
      <c r="L91" s="283">
        <v>119</v>
      </c>
      <c r="M91" s="283">
        <v>133</v>
      </c>
      <c r="N91" s="283">
        <v>154</v>
      </c>
      <c r="O91" s="283">
        <v>134</v>
      </c>
      <c r="P91" s="283">
        <v>129</v>
      </c>
      <c r="Q91" s="283">
        <v>170</v>
      </c>
      <c r="R91" s="283">
        <v>144</v>
      </c>
      <c r="S91" s="283">
        <v>174</v>
      </c>
      <c r="T91" s="283">
        <v>189</v>
      </c>
      <c r="U91" s="283">
        <v>169</v>
      </c>
      <c r="V91" s="283">
        <v>175</v>
      </c>
      <c r="W91" s="283">
        <v>192</v>
      </c>
      <c r="X91" s="283">
        <v>165</v>
      </c>
      <c r="Y91" s="283">
        <v>187</v>
      </c>
      <c r="Z91" s="283">
        <v>203</v>
      </c>
      <c r="AA91" s="283">
        <v>194</v>
      </c>
      <c r="AB91" s="283">
        <v>178</v>
      </c>
      <c r="AC91" s="283">
        <v>201</v>
      </c>
      <c r="AD91" s="283">
        <v>196</v>
      </c>
      <c r="AE91" s="283">
        <v>218</v>
      </c>
      <c r="AF91" s="283">
        <v>181</v>
      </c>
      <c r="AG91" s="283">
        <v>187</v>
      </c>
      <c r="AH91" s="283">
        <v>198</v>
      </c>
      <c r="AI91" s="283">
        <v>195</v>
      </c>
      <c r="AJ91" s="283">
        <v>195</v>
      </c>
      <c r="AK91" s="283">
        <v>223</v>
      </c>
      <c r="AL91" s="283">
        <v>226</v>
      </c>
      <c r="AM91" s="283">
        <v>204</v>
      </c>
      <c r="AN91" s="283">
        <v>173</v>
      </c>
      <c r="AO91" s="283">
        <v>193</v>
      </c>
      <c r="AP91" s="283">
        <v>216</v>
      </c>
      <c r="AQ91" s="283">
        <v>197</v>
      </c>
      <c r="AR91" s="283">
        <v>179</v>
      </c>
      <c r="AS91" s="283">
        <v>190</v>
      </c>
      <c r="AT91" s="283">
        <v>190</v>
      </c>
      <c r="AU91" s="283">
        <v>185</v>
      </c>
      <c r="AV91" s="283">
        <v>167</v>
      </c>
      <c r="AW91" s="283">
        <v>184</v>
      </c>
      <c r="AX91" s="283">
        <v>200</v>
      </c>
      <c r="AY91" s="283">
        <v>190</v>
      </c>
      <c r="AZ91" s="283">
        <v>190</v>
      </c>
      <c r="BA91" s="283">
        <v>199</v>
      </c>
      <c r="BB91" s="283">
        <v>190</v>
      </c>
      <c r="BC91" s="283">
        <v>203</v>
      </c>
      <c r="BD91" s="283">
        <v>199</v>
      </c>
      <c r="BE91" s="283">
        <v>209</v>
      </c>
      <c r="BF91" s="283">
        <v>246</v>
      </c>
      <c r="BG91" s="283">
        <v>211</v>
      </c>
      <c r="BH91" s="283">
        <v>166</v>
      </c>
      <c r="BI91" s="283">
        <v>216</v>
      </c>
      <c r="BJ91" s="283">
        <v>183</v>
      </c>
      <c r="BK91" s="283">
        <v>183</v>
      </c>
      <c r="BL91" s="283">
        <v>195</v>
      </c>
      <c r="BM91" s="283">
        <v>181</v>
      </c>
      <c r="BN91" s="283">
        <v>159</v>
      </c>
      <c r="BO91" s="283">
        <v>137</v>
      </c>
      <c r="BP91" s="283">
        <v>138</v>
      </c>
      <c r="BQ91" s="283">
        <v>75</v>
      </c>
      <c r="BR91" s="283">
        <v>102</v>
      </c>
      <c r="BS91" s="283">
        <v>99</v>
      </c>
      <c r="BT91" s="283">
        <v>87</v>
      </c>
      <c r="BU91" s="283">
        <v>89</v>
      </c>
      <c r="BV91" s="283">
        <v>84</v>
      </c>
      <c r="BW91" s="283">
        <v>96</v>
      </c>
      <c r="BX91" s="283">
        <v>88</v>
      </c>
      <c r="BY91" s="283">
        <v>76</v>
      </c>
      <c r="BZ91" s="283">
        <v>70</v>
      </c>
      <c r="CA91" s="283">
        <v>66</v>
      </c>
      <c r="CB91" s="283">
        <v>57</v>
      </c>
      <c r="CC91" s="283">
        <v>43</v>
      </c>
      <c r="CD91" s="283">
        <v>39</v>
      </c>
      <c r="CE91" s="283">
        <v>42</v>
      </c>
      <c r="CF91" s="283">
        <v>30</v>
      </c>
      <c r="CG91" s="283">
        <v>27</v>
      </c>
      <c r="CH91" s="283">
        <v>31</v>
      </c>
      <c r="CI91" s="283">
        <v>12</v>
      </c>
      <c r="CJ91" s="283">
        <v>20</v>
      </c>
      <c r="CK91" s="283">
        <v>12</v>
      </c>
      <c r="CL91" s="283">
        <v>10</v>
      </c>
      <c r="CM91" s="283">
        <v>7</v>
      </c>
      <c r="CN91" s="283">
        <v>9</v>
      </c>
      <c r="CO91" s="283">
        <v>8</v>
      </c>
      <c r="CP91" s="283">
        <v>5</v>
      </c>
      <c r="CQ91" s="283">
        <v>1</v>
      </c>
      <c r="CR91" s="283">
        <v>2</v>
      </c>
      <c r="CS91" s="289">
        <v>7</v>
      </c>
      <c r="CT91" s="289">
        <v>5</v>
      </c>
      <c r="CU91" s="283">
        <v>0</v>
      </c>
      <c r="CV91" s="285">
        <v>6</v>
      </c>
      <c r="CW91" s="289">
        <v>5</v>
      </c>
      <c r="CX91" s="283">
        <v>0</v>
      </c>
      <c r="CY91" s="283">
        <v>3</v>
      </c>
      <c r="CZ91" s="289">
        <v>1</v>
      </c>
      <c r="DA91" s="286">
        <v>0</v>
      </c>
      <c r="DB91" s="289">
        <v>333</v>
      </c>
      <c r="DC91" s="289">
        <v>567</v>
      </c>
      <c r="DD91" s="289">
        <v>24</v>
      </c>
      <c r="DE91" s="285">
        <v>13587</v>
      </c>
    </row>
    <row r="92" spans="1:109" s="210" customFormat="1" ht="22.5" customHeight="1">
      <c r="A92" s="208"/>
      <c r="B92" s="209" t="s">
        <v>8</v>
      </c>
      <c r="C92" s="283">
        <v>62</v>
      </c>
      <c r="D92" s="283">
        <v>63</v>
      </c>
      <c r="E92" s="283">
        <v>88</v>
      </c>
      <c r="F92" s="283">
        <v>88</v>
      </c>
      <c r="G92" s="283">
        <v>116</v>
      </c>
      <c r="H92" s="283">
        <v>77</v>
      </c>
      <c r="I92" s="283">
        <v>92</v>
      </c>
      <c r="J92" s="283">
        <v>104</v>
      </c>
      <c r="K92" s="283">
        <v>101</v>
      </c>
      <c r="L92" s="283">
        <v>122</v>
      </c>
      <c r="M92" s="283">
        <v>121</v>
      </c>
      <c r="N92" s="283">
        <v>153</v>
      </c>
      <c r="O92" s="283">
        <v>133</v>
      </c>
      <c r="P92" s="283">
        <v>118</v>
      </c>
      <c r="Q92" s="283">
        <v>163</v>
      </c>
      <c r="R92" s="283">
        <v>169</v>
      </c>
      <c r="S92" s="283">
        <v>162</v>
      </c>
      <c r="T92" s="283">
        <v>182</v>
      </c>
      <c r="U92" s="283">
        <v>158</v>
      </c>
      <c r="V92" s="283">
        <v>166</v>
      </c>
      <c r="W92" s="283">
        <v>168</v>
      </c>
      <c r="X92" s="283">
        <v>180</v>
      </c>
      <c r="Y92" s="283">
        <v>154</v>
      </c>
      <c r="Z92" s="283">
        <v>207</v>
      </c>
      <c r="AA92" s="283">
        <v>209</v>
      </c>
      <c r="AB92" s="283">
        <v>158</v>
      </c>
      <c r="AC92" s="283">
        <v>187</v>
      </c>
      <c r="AD92" s="283">
        <v>200</v>
      </c>
      <c r="AE92" s="283">
        <v>188</v>
      </c>
      <c r="AF92" s="283">
        <v>222</v>
      </c>
      <c r="AG92" s="283">
        <v>200</v>
      </c>
      <c r="AH92" s="283">
        <v>235</v>
      </c>
      <c r="AI92" s="283">
        <v>215</v>
      </c>
      <c r="AJ92" s="283">
        <v>197</v>
      </c>
      <c r="AK92" s="283">
        <v>186</v>
      </c>
      <c r="AL92" s="283">
        <v>239</v>
      </c>
      <c r="AM92" s="283">
        <v>179</v>
      </c>
      <c r="AN92" s="283">
        <v>198</v>
      </c>
      <c r="AO92" s="283">
        <v>201</v>
      </c>
      <c r="AP92" s="283">
        <v>223</v>
      </c>
      <c r="AQ92" s="283">
        <v>203</v>
      </c>
      <c r="AR92" s="283">
        <v>187</v>
      </c>
      <c r="AS92" s="283">
        <v>183</v>
      </c>
      <c r="AT92" s="283">
        <v>218</v>
      </c>
      <c r="AU92" s="283">
        <v>200</v>
      </c>
      <c r="AV92" s="283">
        <v>188</v>
      </c>
      <c r="AW92" s="283">
        <v>192</v>
      </c>
      <c r="AX92" s="283">
        <v>241</v>
      </c>
      <c r="AY92" s="283">
        <v>235</v>
      </c>
      <c r="AZ92" s="283">
        <v>214</v>
      </c>
      <c r="BA92" s="283">
        <v>222</v>
      </c>
      <c r="BB92" s="283">
        <v>278</v>
      </c>
      <c r="BC92" s="283">
        <v>242</v>
      </c>
      <c r="BD92" s="283">
        <v>222</v>
      </c>
      <c r="BE92" s="283">
        <v>222</v>
      </c>
      <c r="BF92" s="283">
        <v>258</v>
      </c>
      <c r="BG92" s="283">
        <v>235</v>
      </c>
      <c r="BH92" s="283">
        <v>257</v>
      </c>
      <c r="BI92" s="283">
        <v>235</v>
      </c>
      <c r="BJ92" s="283">
        <v>210</v>
      </c>
      <c r="BK92" s="283">
        <v>192</v>
      </c>
      <c r="BL92" s="283">
        <v>218</v>
      </c>
      <c r="BM92" s="283">
        <v>209</v>
      </c>
      <c r="BN92" s="283">
        <v>211</v>
      </c>
      <c r="BO92" s="283">
        <v>170</v>
      </c>
      <c r="BP92" s="283">
        <v>158</v>
      </c>
      <c r="BQ92" s="283">
        <v>125</v>
      </c>
      <c r="BR92" s="283">
        <v>119</v>
      </c>
      <c r="BS92" s="283">
        <v>136</v>
      </c>
      <c r="BT92" s="283">
        <v>118</v>
      </c>
      <c r="BU92" s="283">
        <v>108</v>
      </c>
      <c r="BV92" s="283">
        <v>84</v>
      </c>
      <c r="BW92" s="283">
        <v>122</v>
      </c>
      <c r="BX92" s="283">
        <v>113</v>
      </c>
      <c r="BY92" s="283">
        <v>89</v>
      </c>
      <c r="BZ92" s="283">
        <v>111</v>
      </c>
      <c r="CA92" s="283">
        <v>93</v>
      </c>
      <c r="CB92" s="283">
        <v>82</v>
      </c>
      <c r="CC92" s="283">
        <v>81</v>
      </c>
      <c r="CD92" s="283">
        <v>69</v>
      </c>
      <c r="CE92" s="283">
        <v>64</v>
      </c>
      <c r="CF92" s="283">
        <v>54</v>
      </c>
      <c r="CG92" s="283">
        <v>49</v>
      </c>
      <c r="CH92" s="283">
        <v>42</v>
      </c>
      <c r="CI92" s="283">
        <v>36</v>
      </c>
      <c r="CJ92" s="283">
        <v>22</v>
      </c>
      <c r="CK92" s="283">
        <v>13</v>
      </c>
      <c r="CL92" s="283">
        <v>23</v>
      </c>
      <c r="CM92" s="283">
        <v>14</v>
      </c>
      <c r="CN92" s="283">
        <v>12</v>
      </c>
      <c r="CO92" s="283">
        <v>6</v>
      </c>
      <c r="CP92" s="283">
        <v>3</v>
      </c>
      <c r="CQ92" s="283">
        <v>3</v>
      </c>
      <c r="CR92" s="283">
        <v>4</v>
      </c>
      <c r="CS92" s="283">
        <v>3</v>
      </c>
      <c r="CT92" s="283">
        <v>1</v>
      </c>
      <c r="CU92" s="283">
        <v>2</v>
      </c>
      <c r="CV92" s="285">
        <v>1</v>
      </c>
      <c r="CW92" s="289">
        <v>0</v>
      </c>
      <c r="CX92" s="283">
        <v>0</v>
      </c>
      <c r="CY92" s="289">
        <v>1</v>
      </c>
      <c r="CZ92" s="289">
        <v>0</v>
      </c>
      <c r="DA92" s="286">
        <v>0</v>
      </c>
      <c r="DB92" s="289">
        <v>190</v>
      </c>
      <c r="DC92" s="289">
        <v>429</v>
      </c>
      <c r="DD92" s="289">
        <v>8</v>
      </c>
      <c r="DE92" s="285">
        <v>14414</v>
      </c>
    </row>
    <row r="93" spans="1:109" s="210" customFormat="1" ht="22.5" customHeight="1">
      <c r="A93" s="208" t="s">
        <v>133</v>
      </c>
      <c r="B93" s="209" t="s">
        <v>7</v>
      </c>
      <c r="C93" s="283">
        <v>318</v>
      </c>
      <c r="D93" s="283">
        <v>311</v>
      </c>
      <c r="E93" s="283">
        <v>311</v>
      </c>
      <c r="F93" s="283">
        <v>340</v>
      </c>
      <c r="G93" s="283">
        <v>386</v>
      </c>
      <c r="H93" s="283">
        <v>366</v>
      </c>
      <c r="I93" s="283">
        <v>400</v>
      </c>
      <c r="J93" s="283">
        <v>409</v>
      </c>
      <c r="K93" s="283">
        <v>427</v>
      </c>
      <c r="L93" s="283">
        <v>461</v>
      </c>
      <c r="M93" s="283">
        <v>465</v>
      </c>
      <c r="N93" s="283">
        <v>571</v>
      </c>
      <c r="O93" s="283">
        <v>464</v>
      </c>
      <c r="P93" s="283">
        <v>540</v>
      </c>
      <c r="Q93" s="283">
        <v>579</v>
      </c>
      <c r="R93" s="283">
        <v>610</v>
      </c>
      <c r="S93" s="283">
        <v>635</v>
      </c>
      <c r="T93" s="283">
        <v>596</v>
      </c>
      <c r="U93" s="283">
        <v>520</v>
      </c>
      <c r="V93" s="283">
        <v>547</v>
      </c>
      <c r="W93" s="283">
        <v>588</v>
      </c>
      <c r="X93" s="283">
        <v>596</v>
      </c>
      <c r="Y93" s="283">
        <v>601</v>
      </c>
      <c r="Z93" s="283">
        <v>678</v>
      </c>
      <c r="AA93" s="283">
        <v>541</v>
      </c>
      <c r="AB93" s="283">
        <v>548</v>
      </c>
      <c r="AC93" s="283">
        <v>612</v>
      </c>
      <c r="AD93" s="283">
        <v>649</v>
      </c>
      <c r="AE93" s="283">
        <v>608</v>
      </c>
      <c r="AF93" s="283">
        <v>661</v>
      </c>
      <c r="AG93" s="283">
        <v>642</v>
      </c>
      <c r="AH93" s="283">
        <v>699</v>
      </c>
      <c r="AI93" s="283">
        <v>637</v>
      </c>
      <c r="AJ93" s="283">
        <v>621</v>
      </c>
      <c r="AK93" s="283">
        <v>591</v>
      </c>
      <c r="AL93" s="283">
        <v>605</v>
      </c>
      <c r="AM93" s="283">
        <v>520</v>
      </c>
      <c r="AN93" s="283">
        <v>581</v>
      </c>
      <c r="AO93" s="283">
        <v>547</v>
      </c>
      <c r="AP93" s="283">
        <v>545</v>
      </c>
      <c r="AQ93" s="283">
        <v>574</v>
      </c>
      <c r="AR93" s="283">
        <v>575</v>
      </c>
      <c r="AS93" s="283">
        <v>553</v>
      </c>
      <c r="AT93" s="283">
        <v>557</v>
      </c>
      <c r="AU93" s="283">
        <v>578</v>
      </c>
      <c r="AV93" s="283">
        <v>526</v>
      </c>
      <c r="AW93" s="283">
        <v>587</v>
      </c>
      <c r="AX93" s="283">
        <v>601</v>
      </c>
      <c r="AY93" s="283">
        <v>581</v>
      </c>
      <c r="AZ93" s="283">
        <v>611</v>
      </c>
      <c r="BA93" s="283">
        <v>558</v>
      </c>
      <c r="BB93" s="283">
        <v>663</v>
      </c>
      <c r="BC93" s="283">
        <v>614</v>
      </c>
      <c r="BD93" s="283">
        <v>597</v>
      </c>
      <c r="BE93" s="283">
        <v>620</v>
      </c>
      <c r="BF93" s="283">
        <v>627</v>
      </c>
      <c r="BG93" s="283">
        <v>575</v>
      </c>
      <c r="BH93" s="283">
        <v>592</v>
      </c>
      <c r="BI93" s="283">
        <v>531</v>
      </c>
      <c r="BJ93" s="283">
        <v>538</v>
      </c>
      <c r="BK93" s="283">
        <v>473</v>
      </c>
      <c r="BL93" s="283">
        <v>502</v>
      </c>
      <c r="BM93" s="283">
        <v>456</v>
      </c>
      <c r="BN93" s="283">
        <v>412</v>
      </c>
      <c r="BO93" s="283">
        <v>327</v>
      </c>
      <c r="BP93" s="283">
        <v>297</v>
      </c>
      <c r="BQ93" s="283">
        <v>241</v>
      </c>
      <c r="BR93" s="283">
        <v>215</v>
      </c>
      <c r="BS93" s="283">
        <v>242</v>
      </c>
      <c r="BT93" s="283">
        <v>227</v>
      </c>
      <c r="BU93" s="283">
        <v>205</v>
      </c>
      <c r="BV93" s="283">
        <v>197</v>
      </c>
      <c r="BW93" s="283">
        <v>233</v>
      </c>
      <c r="BX93" s="283">
        <v>222</v>
      </c>
      <c r="BY93" s="283">
        <v>191</v>
      </c>
      <c r="BZ93" s="283">
        <v>175</v>
      </c>
      <c r="CA93" s="283">
        <v>137</v>
      </c>
      <c r="CB93" s="283">
        <v>140</v>
      </c>
      <c r="CC93" s="283">
        <v>132</v>
      </c>
      <c r="CD93" s="283">
        <v>102</v>
      </c>
      <c r="CE93" s="283">
        <v>108</v>
      </c>
      <c r="CF93" s="283">
        <v>84</v>
      </c>
      <c r="CG93" s="283">
        <v>60</v>
      </c>
      <c r="CH93" s="283">
        <v>55</v>
      </c>
      <c r="CI93" s="283">
        <v>50</v>
      </c>
      <c r="CJ93" s="283">
        <v>47</v>
      </c>
      <c r="CK93" s="283">
        <v>32</v>
      </c>
      <c r="CL93" s="283">
        <v>36</v>
      </c>
      <c r="CM93" s="283">
        <v>26</v>
      </c>
      <c r="CN93" s="283">
        <v>31</v>
      </c>
      <c r="CO93" s="283">
        <v>17</v>
      </c>
      <c r="CP93" s="283">
        <v>18</v>
      </c>
      <c r="CQ93" s="283">
        <v>18</v>
      </c>
      <c r="CR93" s="283">
        <v>14</v>
      </c>
      <c r="CS93" s="283">
        <v>7</v>
      </c>
      <c r="CT93" s="283">
        <v>12</v>
      </c>
      <c r="CU93" s="283">
        <v>9</v>
      </c>
      <c r="CV93" s="283">
        <v>2</v>
      </c>
      <c r="CW93" s="283">
        <v>4</v>
      </c>
      <c r="CX93" s="283">
        <v>6</v>
      </c>
      <c r="CY93" s="283">
        <v>4</v>
      </c>
      <c r="CZ93" s="283">
        <v>11</v>
      </c>
      <c r="DA93" s="286">
        <v>0</v>
      </c>
      <c r="DB93" s="289">
        <v>917</v>
      </c>
      <c r="DC93" s="289">
        <v>1288</v>
      </c>
      <c r="DD93" s="289">
        <v>151</v>
      </c>
      <c r="DE93" s="285">
        <v>41117</v>
      </c>
    </row>
    <row r="94" spans="1:109" s="210" customFormat="1" ht="22.5" customHeight="1">
      <c r="A94" s="208"/>
      <c r="B94" s="209" t="s">
        <v>8</v>
      </c>
      <c r="C94" s="283">
        <v>232</v>
      </c>
      <c r="D94" s="283">
        <v>260</v>
      </c>
      <c r="E94" s="283">
        <v>305</v>
      </c>
      <c r="F94" s="283">
        <v>318</v>
      </c>
      <c r="G94" s="283">
        <v>352</v>
      </c>
      <c r="H94" s="283">
        <v>357</v>
      </c>
      <c r="I94" s="283">
        <v>384</v>
      </c>
      <c r="J94" s="283">
        <v>411</v>
      </c>
      <c r="K94" s="283">
        <v>418</v>
      </c>
      <c r="L94" s="283">
        <v>396</v>
      </c>
      <c r="M94" s="283">
        <v>393</v>
      </c>
      <c r="N94" s="283">
        <v>464</v>
      </c>
      <c r="O94" s="283">
        <v>441</v>
      </c>
      <c r="P94" s="283">
        <v>467</v>
      </c>
      <c r="Q94" s="283">
        <v>528</v>
      </c>
      <c r="R94" s="283">
        <v>537</v>
      </c>
      <c r="S94" s="283">
        <v>553</v>
      </c>
      <c r="T94" s="283">
        <v>564</v>
      </c>
      <c r="U94" s="283">
        <v>562</v>
      </c>
      <c r="V94" s="283">
        <v>548</v>
      </c>
      <c r="W94" s="283">
        <v>524</v>
      </c>
      <c r="X94" s="283">
        <v>548</v>
      </c>
      <c r="Y94" s="283">
        <v>544</v>
      </c>
      <c r="Z94" s="283">
        <v>581</v>
      </c>
      <c r="AA94" s="283">
        <v>569</v>
      </c>
      <c r="AB94" s="283">
        <v>559</v>
      </c>
      <c r="AC94" s="283">
        <v>611</v>
      </c>
      <c r="AD94" s="283">
        <v>625</v>
      </c>
      <c r="AE94" s="283">
        <v>656</v>
      </c>
      <c r="AF94" s="283">
        <v>624</v>
      </c>
      <c r="AG94" s="283">
        <v>682</v>
      </c>
      <c r="AH94" s="283">
        <v>678</v>
      </c>
      <c r="AI94" s="283">
        <v>626</v>
      </c>
      <c r="AJ94" s="283">
        <v>644</v>
      </c>
      <c r="AK94" s="283">
        <v>671</v>
      </c>
      <c r="AL94" s="283">
        <v>682</v>
      </c>
      <c r="AM94" s="283">
        <v>643</v>
      </c>
      <c r="AN94" s="283">
        <v>641</v>
      </c>
      <c r="AO94" s="283">
        <v>619</v>
      </c>
      <c r="AP94" s="283">
        <v>620</v>
      </c>
      <c r="AQ94" s="283">
        <v>662</v>
      </c>
      <c r="AR94" s="283">
        <v>661</v>
      </c>
      <c r="AS94" s="283">
        <v>638</v>
      </c>
      <c r="AT94" s="283">
        <v>649</v>
      </c>
      <c r="AU94" s="283">
        <v>711</v>
      </c>
      <c r="AV94" s="283">
        <v>664</v>
      </c>
      <c r="AW94" s="283">
        <v>718</v>
      </c>
      <c r="AX94" s="283">
        <v>738</v>
      </c>
      <c r="AY94" s="283">
        <v>771</v>
      </c>
      <c r="AZ94" s="283">
        <v>711</v>
      </c>
      <c r="BA94" s="283">
        <v>697</v>
      </c>
      <c r="BB94" s="283">
        <v>800</v>
      </c>
      <c r="BC94" s="283">
        <v>733</v>
      </c>
      <c r="BD94" s="283">
        <v>694</v>
      </c>
      <c r="BE94" s="283">
        <v>723</v>
      </c>
      <c r="BF94" s="283">
        <v>776</v>
      </c>
      <c r="BG94" s="283">
        <v>727</v>
      </c>
      <c r="BH94" s="283">
        <v>711</v>
      </c>
      <c r="BI94" s="283">
        <v>696</v>
      </c>
      <c r="BJ94" s="283">
        <v>613</v>
      </c>
      <c r="BK94" s="283">
        <v>626</v>
      </c>
      <c r="BL94" s="283">
        <v>557</v>
      </c>
      <c r="BM94" s="283">
        <v>557</v>
      </c>
      <c r="BN94" s="283">
        <v>495</v>
      </c>
      <c r="BO94" s="283">
        <v>426</v>
      </c>
      <c r="BP94" s="283">
        <v>377</v>
      </c>
      <c r="BQ94" s="283">
        <v>311</v>
      </c>
      <c r="BR94" s="283">
        <v>336</v>
      </c>
      <c r="BS94" s="283">
        <v>340</v>
      </c>
      <c r="BT94" s="283">
        <v>307</v>
      </c>
      <c r="BU94" s="283">
        <v>289</v>
      </c>
      <c r="BV94" s="283">
        <v>289</v>
      </c>
      <c r="BW94" s="283">
        <v>315</v>
      </c>
      <c r="BX94" s="283">
        <v>305</v>
      </c>
      <c r="BY94" s="283">
        <v>295</v>
      </c>
      <c r="BZ94" s="283">
        <v>281</v>
      </c>
      <c r="CA94" s="283">
        <v>263</v>
      </c>
      <c r="CB94" s="283">
        <v>230</v>
      </c>
      <c r="CC94" s="283">
        <v>224</v>
      </c>
      <c r="CD94" s="283">
        <v>214</v>
      </c>
      <c r="CE94" s="283">
        <v>174</v>
      </c>
      <c r="CF94" s="283">
        <v>159</v>
      </c>
      <c r="CG94" s="283">
        <v>149</v>
      </c>
      <c r="CH94" s="283">
        <v>151</v>
      </c>
      <c r="CI94" s="283">
        <v>115</v>
      </c>
      <c r="CJ94" s="283">
        <v>76</v>
      </c>
      <c r="CK94" s="283">
        <v>61</v>
      </c>
      <c r="CL94" s="283">
        <v>56</v>
      </c>
      <c r="CM94" s="283">
        <v>49</v>
      </c>
      <c r="CN94" s="283">
        <v>52</v>
      </c>
      <c r="CO94" s="283">
        <v>31</v>
      </c>
      <c r="CP94" s="283">
        <v>27</v>
      </c>
      <c r="CQ94" s="283">
        <v>18</v>
      </c>
      <c r="CR94" s="283">
        <v>19</v>
      </c>
      <c r="CS94" s="283">
        <v>14</v>
      </c>
      <c r="CT94" s="283">
        <v>17</v>
      </c>
      <c r="CU94" s="283">
        <v>9</v>
      </c>
      <c r="CV94" s="283">
        <v>10</v>
      </c>
      <c r="CW94" s="283">
        <v>6</v>
      </c>
      <c r="CX94" s="283">
        <v>6</v>
      </c>
      <c r="CY94" s="283">
        <v>8</v>
      </c>
      <c r="CZ94" s="283">
        <v>13</v>
      </c>
      <c r="DA94" s="286">
        <v>0</v>
      </c>
      <c r="DB94" s="289">
        <v>749</v>
      </c>
      <c r="DC94" s="289">
        <v>1075</v>
      </c>
      <c r="DD94" s="289">
        <v>86</v>
      </c>
      <c r="DE94" s="285">
        <v>45097</v>
      </c>
    </row>
    <row r="95" spans="1:109" s="210" customFormat="1" ht="22.5" customHeight="1">
      <c r="A95" s="208" t="s">
        <v>144</v>
      </c>
      <c r="B95" s="209" t="s">
        <v>7</v>
      </c>
      <c r="C95" s="283">
        <v>881</v>
      </c>
      <c r="D95" s="283">
        <v>954</v>
      </c>
      <c r="E95" s="283">
        <v>991</v>
      </c>
      <c r="F95" s="283">
        <v>1069</v>
      </c>
      <c r="G95" s="283">
        <v>1139</v>
      </c>
      <c r="H95" s="283">
        <v>1129</v>
      </c>
      <c r="I95" s="283">
        <v>1172</v>
      </c>
      <c r="J95" s="283">
        <v>1236</v>
      </c>
      <c r="K95" s="283">
        <v>1260</v>
      </c>
      <c r="L95" s="283">
        <v>1180</v>
      </c>
      <c r="M95" s="283">
        <v>1148</v>
      </c>
      <c r="N95" s="283">
        <v>1355</v>
      </c>
      <c r="O95" s="283">
        <v>1271</v>
      </c>
      <c r="P95" s="283">
        <v>1392</v>
      </c>
      <c r="Q95" s="283">
        <v>1478</v>
      </c>
      <c r="R95" s="283">
        <v>1614</v>
      </c>
      <c r="S95" s="283">
        <v>1493</v>
      </c>
      <c r="T95" s="283">
        <v>1308</v>
      </c>
      <c r="U95" s="283">
        <v>1234</v>
      </c>
      <c r="V95" s="283">
        <v>1291</v>
      </c>
      <c r="W95" s="283">
        <v>1277</v>
      </c>
      <c r="X95" s="283">
        <v>1187</v>
      </c>
      <c r="Y95" s="283">
        <v>1095</v>
      </c>
      <c r="Z95" s="283">
        <v>1063</v>
      </c>
      <c r="AA95" s="283">
        <v>1057</v>
      </c>
      <c r="AB95" s="283">
        <v>1109</v>
      </c>
      <c r="AC95" s="283">
        <v>1182</v>
      </c>
      <c r="AD95" s="283">
        <v>1163</v>
      </c>
      <c r="AE95" s="283">
        <v>1219</v>
      </c>
      <c r="AF95" s="283">
        <v>1309</v>
      </c>
      <c r="AG95" s="283">
        <v>1320</v>
      </c>
      <c r="AH95" s="283">
        <v>1468</v>
      </c>
      <c r="AI95" s="283">
        <v>1501</v>
      </c>
      <c r="AJ95" s="283">
        <v>1309</v>
      </c>
      <c r="AK95" s="283">
        <v>1466</v>
      </c>
      <c r="AL95" s="283">
        <v>1417</v>
      </c>
      <c r="AM95" s="283">
        <v>1466</v>
      </c>
      <c r="AN95" s="283">
        <v>1501</v>
      </c>
      <c r="AO95" s="283">
        <v>1568</v>
      </c>
      <c r="AP95" s="283">
        <v>1571</v>
      </c>
      <c r="AQ95" s="283">
        <v>1656</v>
      </c>
      <c r="AR95" s="283">
        <v>1632</v>
      </c>
      <c r="AS95" s="283">
        <v>1592</v>
      </c>
      <c r="AT95" s="283">
        <v>1739</v>
      </c>
      <c r="AU95" s="283">
        <v>1632</v>
      </c>
      <c r="AV95" s="283">
        <v>1658</v>
      </c>
      <c r="AW95" s="283">
        <v>1725</v>
      </c>
      <c r="AX95" s="283">
        <v>1723</v>
      </c>
      <c r="AY95" s="283">
        <v>1575</v>
      </c>
      <c r="AZ95" s="283">
        <v>1535</v>
      </c>
      <c r="BA95" s="283">
        <v>1404</v>
      </c>
      <c r="BB95" s="283">
        <v>1401</v>
      </c>
      <c r="BC95" s="283">
        <v>1248</v>
      </c>
      <c r="BD95" s="283">
        <v>1071</v>
      </c>
      <c r="BE95" s="283">
        <v>1048</v>
      </c>
      <c r="BF95" s="283">
        <v>1056</v>
      </c>
      <c r="BG95" s="283">
        <v>961</v>
      </c>
      <c r="BH95" s="283">
        <v>862</v>
      </c>
      <c r="BI95" s="283">
        <v>787</v>
      </c>
      <c r="BJ95" s="283">
        <v>698</v>
      </c>
      <c r="BK95" s="283">
        <v>707</v>
      </c>
      <c r="BL95" s="283">
        <v>673</v>
      </c>
      <c r="BM95" s="283">
        <v>597</v>
      </c>
      <c r="BN95" s="283">
        <v>535</v>
      </c>
      <c r="BO95" s="283">
        <v>505</v>
      </c>
      <c r="BP95" s="283">
        <v>438</v>
      </c>
      <c r="BQ95" s="283">
        <v>425</v>
      </c>
      <c r="BR95" s="283">
        <v>407</v>
      </c>
      <c r="BS95" s="283">
        <v>317</v>
      </c>
      <c r="BT95" s="283">
        <v>386</v>
      </c>
      <c r="BU95" s="283">
        <v>351</v>
      </c>
      <c r="BV95" s="283">
        <v>286</v>
      </c>
      <c r="BW95" s="283">
        <v>320</v>
      </c>
      <c r="BX95" s="283">
        <v>284</v>
      </c>
      <c r="BY95" s="283">
        <v>253</v>
      </c>
      <c r="BZ95" s="283">
        <v>254</v>
      </c>
      <c r="CA95" s="283">
        <v>228</v>
      </c>
      <c r="CB95" s="283">
        <v>229</v>
      </c>
      <c r="CC95" s="283">
        <v>165</v>
      </c>
      <c r="CD95" s="283">
        <v>151</v>
      </c>
      <c r="CE95" s="283">
        <v>118</v>
      </c>
      <c r="CF95" s="283">
        <v>110</v>
      </c>
      <c r="CG95" s="283">
        <v>89</v>
      </c>
      <c r="CH95" s="283">
        <v>85</v>
      </c>
      <c r="CI95" s="283">
        <v>71</v>
      </c>
      <c r="CJ95" s="283">
        <v>56</v>
      </c>
      <c r="CK95" s="283">
        <v>43</v>
      </c>
      <c r="CL95" s="283">
        <v>32</v>
      </c>
      <c r="CM95" s="283">
        <v>30</v>
      </c>
      <c r="CN95" s="283">
        <v>20</v>
      </c>
      <c r="CO95" s="283">
        <v>12</v>
      </c>
      <c r="CP95" s="283">
        <v>15</v>
      </c>
      <c r="CQ95" s="283">
        <v>7</v>
      </c>
      <c r="CR95" s="283">
        <v>8</v>
      </c>
      <c r="CS95" s="283">
        <v>3</v>
      </c>
      <c r="CT95" s="283">
        <v>5</v>
      </c>
      <c r="CU95" s="283">
        <v>10</v>
      </c>
      <c r="CV95" s="285">
        <v>6</v>
      </c>
      <c r="CW95" s="289">
        <v>4</v>
      </c>
      <c r="CX95" s="283">
        <v>0</v>
      </c>
      <c r="CY95" s="285">
        <v>3</v>
      </c>
      <c r="CZ95" s="285">
        <v>3</v>
      </c>
      <c r="DA95" s="284">
        <v>2</v>
      </c>
      <c r="DB95" s="289">
        <v>739</v>
      </c>
      <c r="DC95" s="289">
        <v>192</v>
      </c>
      <c r="DD95" s="289">
        <v>781</v>
      </c>
      <c r="DE95" s="285">
        <v>87801</v>
      </c>
    </row>
    <row r="96" spans="1:109" s="210" customFormat="1" ht="22.5" customHeight="1">
      <c r="A96" s="208"/>
      <c r="B96" s="209" t="s">
        <v>8</v>
      </c>
      <c r="C96" s="283">
        <v>856</v>
      </c>
      <c r="D96" s="283">
        <v>969</v>
      </c>
      <c r="E96" s="283">
        <v>973</v>
      </c>
      <c r="F96" s="283">
        <v>1019</v>
      </c>
      <c r="G96" s="283">
        <v>1047</v>
      </c>
      <c r="H96" s="283">
        <v>1048</v>
      </c>
      <c r="I96" s="283">
        <v>1105</v>
      </c>
      <c r="J96" s="283">
        <v>1152</v>
      </c>
      <c r="K96" s="283">
        <v>1201</v>
      </c>
      <c r="L96" s="283">
        <v>1218</v>
      </c>
      <c r="M96" s="283">
        <v>1145</v>
      </c>
      <c r="N96" s="283">
        <v>1219</v>
      </c>
      <c r="O96" s="283">
        <v>1169</v>
      </c>
      <c r="P96" s="283">
        <v>1255</v>
      </c>
      <c r="Q96" s="283">
        <v>1444</v>
      </c>
      <c r="R96" s="283">
        <v>1454</v>
      </c>
      <c r="S96" s="283">
        <v>1494</v>
      </c>
      <c r="T96" s="283">
        <v>1324</v>
      </c>
      <c r="U96" s="283">
        <v>1293</v>
      </c>
      <c r="V96" s="283">
        <v>1355</v>
      </c>
      <c r="W96" s="283">
        <v>1234</v>
      </c>
      <c r="X96" s="283">
        <v>1129</v>
      </c>
      <c r="Y96" s="283">
        <v>1167</v>
      </c>
      <c r="Z96" s="283">
        <v>1084</v>
      </c>
      <c r="AA96" s="283">
        <v>1061</v>
      </c>
      <c r="AB96" s="283">
        <v>1206</v>
      </c>
      <c r="AC96" s="283">
        <v>1213</v>
      </c>
      <c r="AD96" s="283">
        <v>1307</v>
      </c>
      <c r="AE96" s="283">
        <v>1366</v>
      </c>
      <c r="AF96" s="283">
        <v>1486</v>
      </c>
      <c r="AG96" s="283">
        <v>1563</v>
      </c>
      <c r="AH96" s="283">
        <v>1622</v>
      </c>
      <c r="AI96" s="283">
        <v>1676</v>
      </c>
      <c r="AJ96" s="283">
        <v>1805</v>
      </c>
      <c r="AK96" s="283">
        <v>1790</v>
      </c>
      <c r="AL96" s="283">
        <v>1729</v>
      </c>
      <c r="AM96" s="283">
        <v>1722</v>
      </c>
      <c r="AN96" s="283">
        <v>1808</v>
      </c>
      <c r="AO96" s="283">
        <v>1873</v>
      </c>
      <c r="AP96" s="283">
        <v>1904</v>
      </c>
      <c r="AQ96" s="283">
        <v>1925</v>
      </c>
      <c r="AR96" s="283">
        <v>1965</v>
      </c>
      <c r="AS96" s="283">
        <v>2022</v>
      </c>
      <c r="AT96" s="283">
        <v>2088</v>
      </c>
      <c r="AU96" s="283">
        <v>1954</v>
      </c>
      <c r="AV96" s="283">
        <v>1913</v>
      </c>
      <c r="AW96" s="283">
        <v>2015</v>
      </c>
      <c r="AX96" s="283">
        <v>1940</v>
      </c>
      <c r="AY96" s="283">
        <v>1764</v>
      </c>
      <c r="AZ96" s="283">
        <v>1753</v>
      </c>
      <c r="BA96" s="283">
        <v>1675</v>
      </c>
      <c r="BB96" s="283">
        <v>1618</v>
      </c>
      <c r="BC96" s="283">
        <v>1550</v>
      </c>
      <c r="BD96" s="283">
        <v>1317</v>
      </c>
      <c r="BE96" s="283">
        <v>1255</v>
      </c>
      <c r="BF96" s="283">
        <v>1294</v>
      </c>
      <c r="BG96" s="283">
        <v>1231</v>
      </c>
      <c r="BH96" s="283">
        <v>1063</v>
      </c>
      <c r="BI96" s="283">
        <v>991</v>
      </c>
      <c r="BJ96" s="283">
        <v>954</v>
      </c>
      <c r="BK96" s="283">
        <v>885</v>
      </c>
      <c r="BL96" s="283">
        <v>809</v>
      </c>
      <c r="BM96" s="283">
        <v>768</v>
      </c>
      <c r="BN96" s="283">
        <v>660</v>
      </c>
      <c r="BO96" s="283">
        <v>607</v>
      </c>
      <c r="BP96" s="283">
        <v>571</v>
      </c>
      <c r="BQ96" s="283">
        <v>528</v>
      </c>
      <c r="BR96" s="283">
        <v>485</v>
      </c>
      <c r="BS96" s="283">
        <v>498</v>
      </c>
      <c r="BT96" s="283">
        <v>542</v>
      </c>
      <c r="BU96" s="283">
        <v>452</v>
      </c>
      <c r="BV96" s="283">
        <v>405</v>
      </c>
      <c r="BW96" s="283">
        <v>448</v>
      </c>
      <c r="BX96" s="283">
        <v>410</v>
      </c>
      <c r="BY96" s="283">
        <v>343</v>
      </c>
      <c r="BZ96" s="283">
        <v>353</v>
      </c>
      <c r="CA96" s="283">
        <v>285</v>
      </c>
      <c r="CB96" s="283">
        <v>286</v>
      </c>
      <c r="CC96" s="283">
        <v>234</v>
      </c>
      <c r="CD96" s="283">
        <v>223</v>
      </c>
      <c r="CE96" s="283">
        <v>151</v>
      </c>
      <c r="CF96" s="283">
        <v>175</v>
      </c>
      <c r="CG96" s="283">
        <v>149</v>
      </c>
      <c r="CH96" s="283">
        <v>134</v>
      </c>
      <c r="CI96" s="283">
        <v>107</v>
      </c>
      <c r="CJ96" s="283">
        <v>99</v>
      </c>
      <c r="CK96" s="283">
        <v>80</v>
      </c>
      <c r="CL96" s="283">
        <v>61</v>
      </c>
      <c r="CM96" s="283">
        <v>65</v>
      </c>
      <c r="CN96" s="283">
        <v>38</v>
      </c>
      <c r="CO96" s="283">
        <v>28</v>
      </c>
      <c r="CP96" s="283">
        <v>28</v>
      </c>
      <c r="CQ96" s="283">
        <v>19</v>
      </c>
      <c r="CR96" s="283">
        <v>18</v>
      </c>
      <c r="CS96" s="283">
        <v>21</v>
      </c>
      <c r="CT96" s="283">
        <v>8</v>
      </c>
      <c r="CU96" s="283">
        <v>6</v>
      </c>
      <c r="CV96" s="283">
        <v>7</v>
      </c>
      <c r="CW96" s="283">
        <v>5</v>
      </c>
      <c r="CX96" s="283">
        <v>6</v>
      </c>
      <c r="CY96" s="283">
        <v>6</v>
      </c>
      <c r="CZ96" s="283">
        <v>7</v>
      </c>
      <c r="DA96" s="286">
        <v>0</v>
      </c>
      <c r="DB96" s="289">
        <v>632</v>
      </c>
      <c r="DC96" s="289">
        <v>139</v>
      </c>
      <c r="DD96" s="289">
        <v>633</v>
      </c>
      <c r="DE96" s="285">
        <v>98186</v>
      </c>
    </row>
    <row r="97" spans="1:109" s="210" customFormat="1" ht="22.5" customHeight="1">
      <c r="A97" s="208" t="s">
        <v>126</v>
      </c>
      <c r="B97" s="209" t="s">
        <v>7</v>
      </c>
      <c r="C97" s="283">
        <v>826</v>
      </c>
      <c r="D97" s="283">
        <v>873</v>
      </c>
      <c r="E97" s="283">
        <v>923</v>
      </c>
      <c r="F97" s="283">
        <v>908</v>
      </c>
      <c r="G97" s="283">
        <v>914</v>
      </c>
      <c r="H97" s="283">
        <v>915</v>
      </c>
      <c r="I97" s="283">
        <v>923</v>
      </c>
      <c r="J97" s="283">
        <v>961</v>
      </c>
      <c r="K97" s="283">
        <v>978</v>
      </c>
      <c r="L97" s="283">
        <v>971</v>
      </c>
      <c r="M97" s="283">
        <v>938</v>
      </c>
      <c r="N97" s="283">
        <v>1046</v>
      </c>
      <c r="O97" s="283">
        <v>992</v>
      </c>
      <c r="P97" s="283">
        <v>1101</v>
      </c>
      <c r="Q97" s="283">
        <v>1196</v>
      </c>
      <c r="R97" s="283">
        <v>1237</v>
      </c>
      <c r="S97" s="283">
        <v>1224</v>
      </c>
      <c r="T97" s="283">
        <v>1139</v>
      </c>
      <c r="U97" s="283">
        <v>1144</v>
      </c>
      <c r="V97" s="283">
        <v>1002</v>
      </c>
      <c r="W97" s="283">
        <v>1092</v>
      </c>
      <c r="X97" s="283">
        <v>951</v>
      </c>
      <c r="Y97" s="283">
        <v>885</v>
      </c>
      <c r="Z97" s="283">
        <v>916</v>
      </c>
      <c r="AA97" s="283">
        <v>872</v>
      </c>
      <c r="AB97" s="283">
        <v>904</v>
      </c>
      <c r="AC97" s="283">
        <v>973</v>
      </c>
      <c r="AD97" s="283">
        <v>988</v>
      </c>
      <c r="AE97" s="283">
        <v>1072</v>
      </c>
      <c r="AF97" s="283">
        <v>1150</v>
      </c>
      <c r="AG97" s="283">
        <v>1155</v>
      </c>
      <c r="AH97" s="283">
        <v>1239</v>
      </c>
      <c r="AI97" s="283">
        <v>1220</v>
      </c>
      <c r="AJ97" s="283">
        <v>1176</v>
      </c>
      <c r="AK97" s="283">
        <v>1255</v>
      </c>
      <c r="AL97" s="283">
        <v>1203</v>
      </c>
      <c r="AM97" s="283">
        <v>1153</v>
      </c>
      <c r="AN97" s="283">
        <v>1231</v>
      </c>
      <c r="AO97" s="283">
        <v>1089</v>
      </c>
      <c r="AP97" s="283">
        <v>1219</v>
      </c>
      <c r="AQ97" s="283">
        <v>1289</v>
      </c>
      <c r="AR97" s="283">
        <v>1221</v>
      </c>
      <c r="AS97" s="283">
        <v>1117</v>
      </c>
      <c r="AT97" s="283">
        <v>1217</v>
      </c>
      <c r="AU97" s="283">
        <v>1203</v>
      </c>
      <c r="AV97" s="283">
        <v>1172</v>
      </c>
      <c r="AW97" s="283">
        <v>1207</v>
      </c>
      <c r="AX97" s="283">
        <v>1267</v>
      </c>
      <c r="AY97" s="283">
        <v>1185</v>
      </c>
      <c r="AZ97" s="283">
        <v>1068</v>
      </c>
      <c r="BA97" s="283">
        <v>1077</v>
      </c>
      <c r="BB97" s="283">
        <v>1021</v>
      </c>
      <c r="BC97" s="283">
        <v>1020</v>
      </c>
      <c r="BD97" s="283">
        <v>894</v>
      </c>
      <c r="BE97" s="283">
        <v>793</v>
      </c>
      <c r="BF97" s="283">
        <v>878</v>
      </c>
      <c r="BG97" s="283">
        <v>804</v>
      </c>
      <c r="BH97" s="283">
        <v>721</v>
      </c>
      <c r="BI97" s="283">
        <v>687</v>
      </c>
      <c r="BJ97" s="283">
        <v>628</v>
      </c>
      <c r="BK97" s="283">
        <v>544</v>
      </c>
      <c r="BL97" s="283">
        <v>570</v>
      </c>
      <c r="BM97" s="283">
        <v>486</v>
      </c>
      <c r="BN97" s="283">
        <v>409</v>
      </c>
      <c r="BO97" s="283">
        <v>426</v>
      </c>
      <c r="BP97" s="283">
        <v>351</v>
      </c>
      <c r="BQ97" s="283">
        <v>302</v>
      </c>
      <c r="BR97" s="283">
        <v>325</v>
      </c>
      <c r="BS97" s="283">
        <v>260</v>
      </c>
      <c r="BT97" s="283">
        <v>268</v>
      </c>
      <c r="BU97" s="283">
        <v>266</v>
      </c>
      <c r="BV97" s="283">
        <v>206</v>
      </c>
      <c r="BW97" s="283">
        <v>250</v>
      </c>
      <c r="BX97" s="283">
        <v>217</v>
      </c>
      <c r="BY97" s="283">
        <v>204</v>
      </c>
      <c r="BZ97" s="283">
        <v>171</v>
      </c>
      <c r="CA97" s="283">
        <v>135</v>
      </c>
      <c r="CB97" s="283">
        <v>120</v>
      </c>
      <c r="CC97" s="283">
        <v>108</v>
      </c>
      <c r="CD97" s="283">
        <v>97</v>
      </c>
      <c r="CE97" s="283">
        <v>79</v>
      </c>
      <c r="CF97" s="283">
        <v>72</v>
      </c>
      <c r="CG97" s="283">
        <v>58</v>
      </c>
      <c r="CH97" s="283">
        <v>55</v>
      </c>
      <c r="CI97" s="283">
        <v>36</v>
      </c>
      <c r="CJ97" s="283">
        <v>40</v>
      </c>
      <c r="CK97" s="283">
        <v>32</v>
      </c>
      <c r="CL97" s="283">
        <v>29</v>
      </c>
      <c r="CM97" s="283">
        <v>22</v>
      </c>
      <c r="CN97" s="283">
        <v>11</v>
      </c>
      <c r="CO97" s="283">
        <v>4</v>
      </c>
      <c r="CP97" s="283">
        <v>6</v>
      </c>
      <c r="CQ97" s="283">
        <v>4</v>
      </c>
      <c r="CR97" s="283">
        <v>3</v>
      </c>
      <c r="CS97" s="283">
        <v>2</v>
      </c>
      <c r="CT97" s="283">
        <v>4</v>
      </c>
      <c r="CU97" s="283">
        <v>2</v>
      </c>
      <c r="CV97" s="283">
        <v>3</v>
      </c>
      <c r="CW97" s="289">
        <v>3</v>
      </c>
      <c r="CX97" s="283">
        <v>0</v>
      </c>
      <c r="CY97" s="285">
        <v>1</v>
      </c>
      <c r="CZ97" s="283">
        <v>2</v>
      </c>
      <c r="DA97" s="284">
        <v>1</v>
      </c>
      <c r="DB97" s="289">
        <v>431</v>
      </c>
      <c r="DC97" s="289">
        <v>286</v>
      </c>
      <c r="DD97" s="289">
        <v>167</v>
      </c>
      <c r="DE97" s="285">
        <v>69491</v>
      </c>
    </row>
    <row r="98" spans="1:109" s="210" customFormat="1" ht="22.5" customHeight="1">
      <c r="A98" s="208"/>
      <c r="B98" s="209" t="s">
        <v>8</v>
      </c>
      <c r="C98" s="283">
        <v>754</v>
      </c>
      <c r="D98" s="283">
        <v>794</v>
      </c>
      <c r="E98" s="283">
        <v>849</v>
      </c>
      <c r="F98" s="283">
        <v>861</v>
      </c>
      <c r="G98" s="283">
        <v>895</v>
      </c>
      <c r="H98" s="283">
        <v>866</v>
      </c>
      <c r="I98" s="283">
        <v>971</v>
      </c>
      <c r="J98" s="283">
        <v>934</v>
      </c>
      <c r="K98" s="283">
        <v>952</v>
      </c>
      <c r="L98" s="283">
        <v>927</v>
      </c>
      <c r="M98" s="283">
        <v>937</v>
      </c>
      <c r="N98" s="283">
        <v>1016</v>
      </c>
      <c r="O98" s="283">
        <v>954</v>
      </c>
      <c r="P98" s="283">
        <v>1022</v>
      </c>
      <c r="Q98" s="283">
        <v>1226</v>
      </c>
      <c r="R98" s="283">
        <v>1242</v>
      </c>
      <c r="S98" s="283">
        <v>1297</v>
      </c>
      <c r="T98" s="283">
        <v>1138</v>
      </c>
      <c r="U98" s="283">
        <v>1007</v>
      </c>
      <c r="V98" s="283">
        <v>1025</v>
      </c>
      <c r="W98" s="283">
        <v>1017</v>
      </c>
      <c r="X98" s="283">
        <v>1025</v>
      </c>
      <c r="Y98" s="283">
        <v>979</v>
      </c>
      <c r="Z98" s="283">
        <v>957</v>
      </c>
      <c r="AA98" s="283">
        <v>948</v>
      </c>
      <c r="AB98" s="283">
        <v>951</v>
      </c>
      <c r="AC98" s="283">
        <v>1096</v>
      </c>
      <c r="AD98" s="283">
        <v>1118</v>
      </c>
      <c r="AE98" s="283">
        <v>1217</v>
      </c>
      <c r="AF98" s="283">
        <v>1276</v>
      </c>
      <c r="AG98" s="283">
        <v>1314</v>
      </c>
      <c r="AH98" s="283">
        <v>1383</v>
      </c>
      <c r="AI98" s="283">
        <v>1422</v>
      </c>
      <c r="AJ98" s="283">
        <v>1390</v>
      </c>
      <c r="AK98" s="283">
        <v>1380</v>
      </c>
      <c r="AL98" s="283">
        <v>1441</v>
      </c>
      <c r="AM98" s="283">
        <v>1431</v>
      </c>
      <c r="AN98" s="283">
        <v>1474</v>
      </c>
      <c r="AO98" s="283">
        <v>1400</v>
      </c>
      <c r="AP98" s="283">
        <v>1513</v>
      </c>
      <c r="AQ98" s="283">
        <v>1555</v>
      </c>
      <c r="AR98" s="283">
        <v>1536</v>
      </c>
      <c r="AS98" s="283">
        <v>1423</v>
      </c>
      <c r="AT98" s="283">
        <v>1514</v>
      </c>
      <c r="AU98" s="283">
        <v>1461</v>
      </c>
      <c r="AV98" s="283">
        <v>1359</v>
      </c>
      <c r="AW98" s="283">
        <v>1466</v>
      </c>
      <c r="AX98" s="283">
        <v>1540</v>
      </c>
      <c r="AY98" s="283">
        <v>1331</v>
      </c>
      <c r="AZ98" s="283">
        <v>1353</v>
      </c>
      <c r="BA98" s="283">
        <v>1266</v>
      </c>
      <c r="BB98" s="283">
        <v>1310</v>
      </c>
      <c r="BC98" s="283">
        <v>1242</v>
      </c>
      <c r="BD98" s="283">
        <v>1111</v>
      </c>
      <c r="BE98" s="283">
        <v>1064</v>
      </c>
      <c r="BF98" s="283">
        <v>1063</v>
      </c>
      <c r="BG98" s="283">
        <v>990</v>
      </c>
      <c r="BH98" s="283">
        <v>873</v>
      </c>
      <c r="BI98" s="283">
        <v>788</v>
      </c>
      <c r="BJ98" s="283">
        <v>802</v>
      </c>
      <c r="BK98" s="283">
        <v>733</v>
      </c>
      <c r="BL98" s="283">
        <v>714</v>
      </c>
      <c r="BM98" s="283">
        <v>654</v>
      </c>
      <c r="BN98" s="283">
        <v>563</v>
      </c>
      <c r="BO98" s="283">
        <v>497</v>
      </c>
      <c r="BP98" s="283">
        <v>452</v>
      </c>
      <c r="BQ98" s="283">
        <v>420</v>
      </c>
      <c r="BR98" s="283">
        <v>412</v>
      </c>
      <c r="BS98" s="283">
        <v>351</v>
      </c>
      <c r="BT98" s="283">
        <v>403</v>
      </c>
      <c r="BU98" s="283">
        <v>373</v>
      </c>
      <c r="BV98" s="283">
        <v>324</v>
      </c>
      <c r="BW98" s="283">
        <v>356</v>
      </c>
      <c r="BX98" s="283">
        <v>265</v>
      </c>
      <c r="BY98" s="283">
        <v>286</v>
      </c>
      <c r="BZ98" s="283">
        <v>247</v>
      </c>
      <c r="CA98" s="283">
        <v>249</v>
      </c>
      <c r="CB98" s="283">
        <v>193</v>
      </c>
      <c r="CC98" s="283">
        <v>162</v>
      </c>
      <c r="CD98" s="283">
        <v>193</v>
      </c>
      <c r="CE98" s="283">
        <v>107</v>
      </c>
      <c r="CF98" s="283">
        <v>121</v>
      </c>
      <c r="CG98" s="283">
        <v>96</v>
      </c>
      <c r="CH98" s="283">
        <v>101</v>
      </c>
      <c r="CI98" s="283">
        <v>87</v>
      </c>
      <c r="CJ98" s="283">
        <v>58</v>
      </c>
      <c r="CK98" s="283">
        <v>47</v>
      </c>
      <c r="CL98" s="283">
        <v>36</v>
      </c>
      <c r="CM98" s="283">
        <v>24</v>
      </c>
      <c r="CN98" s="283">
        <v>30</v>
      </c>
      <c r="CO98" s="283">
        <v>26</v>
      </c>
      <c r="CP98" s="283">
        <v>19</v>
      </c>
      <c r="CQ98" s="283">
        <v>10</v>
      </c>
      <c r="CR98" s="283">
        <v>11</v>
      </c>
      <c r="CS98" s="283">
        <v>6</v>
      </c>
      <c r="CT98" s="283">
        <v>8</v>
      </c>
      <c r="CU98" s="283">
        <v>5</v>
      </c>
      <c r="CV98" s="283">
        <v>3</v>
      </c>
      <c r="CW98" s="285">
        <v>3</v>
      </c>
      <c r="CX98" s="289">
        <v>2</v>
      </c>
      <c r="CY98" s="289">
        <v>0</v>
      </c>
      <c r="CZ98" s="283">
        <v>2</v>
      </c>
      <c r="DA98" s="286">
        <v>0</v>
      </c>
      <c r="DB98" s="289">
        <v>356</v>
      </c>
      <c r="DC98" s="289">
        <v>247</v>
      </c>
      <c r="DD98" s="289">
        <v>109</v>
      </c>
      <c r="DE98" s="285">
        <v>78807</v>
      </c>
    </row>
    <row r="99" spans="1:109" s="210" customFormat="1" ht="22.5" customHeight="1">
      <c r="A99" s="208" t="s">
        <v>119</v>
      </c>
      <c r="B99" s="209" t="s">
        <v>7</v>
      </c>
      <c r="C99" s="283">
        <v>1102</v>
      </c>
      <c r="D99" s="283">
        <v>1115</v>
      </c>
      <c r="E99" s="283">
        <v>1204</v>
      </c>
      <c r="F99" s="283">
        <v>1165</v>
      </c>
      <c r="G99" s="283">
        <v>1285</v>
      </c>
      <c r="H99" s="283">
        <v>1238</v>
      </c>
      <c r="I99" s="283">
        <v>1220</v>
      </c>
      <c r="J99" s="283">
        <v>1200</v>
      </c>
      <c r="K99" s="283">
        <v>1219</v>
      </c>
      <c r="L99" s="283">
        <v>1240</v>
      </c>
      <c r="M99" s="283">
        <v>1173</v>
      </c>
      <c r="N99" s="283">
        <v>1279</v>
      </c>
      <c r="O99" s="283">
        <v>1229</v>
      </c>
      <c r="P99" s="283">
        <v>1286</v>
      </c>
      <c r="Q99" s="283">
        <v>1377</v>
      </c>
      <c r="R99" s="283">
        <v>1418</v>
      </c>
      <c r="S99" s="283">
        <v>1345</v>
      </c>
      <c r="T99" s="283">
        <v>1202</v>
      </c>
      <c r="U99" s="283">
        <v>1236</v>
      </c>
      <c r="V99" s="283">
        <v>1148</v>
      </c>
      <c r="W99" s="283">
        <v>1127</v>
      </c>
      <c r="X99" s="283">
        <v>917</v>
      </c>
      <c r="Y99" s="283">
        <v>849</v>
      </c>
      <c r="Z99" s="283">
        <v>872</v>
      </c>
      <c r="AA99" s="283">
        <v>903</v>
      </c>
      <c r="AB99" s="283">
        <v>965</v>
      </c>
      <c r="AC99" s="283">
        <v>991</v>
      </c>
      <c r="AD99" s="283">
        <v>995</v>
      </c>
      <c r="AE99" s="283">
        <v>1091</v>
      </c>
      <c r="AF99" s="283">
        <v>1123</v>
      </c>
      <c r="AG99" s="283">
        <v>1204</v>
      </c>
      <c r="AH99" s="283">
        <v>1267</v>
      </c>
      <c r="AI99" s="283">
        <v>1254</v>
      </c>
      <c r="AJ99" s="283">
        <v>1262</v>
      </c>
      <c r="AK99" s="283">
        <v>1320</v>
      </c>
      <c r="AL99" s="283">
        <v>1377</v>
      </c>
      <c r="AM99" s="283">
        <v>1439</v>
      </c>
      <c r="AN99" s="283">
        <v>1435</v>
      </c>
      <c r="AO99" s="283">
        <v>1435</v>
      </c>
      <c r="AP99" s="283">
        <v>1434</v>
      </c>
      <c r="AQ99" s="283">
        <v>1555</v>
      </c>
      <c r="AR99" s="283">
        <v>1475</v>
      </c>
      <c r="AS99" s="283">
        <v>1536</v>
      </c>
      <c r="AT99" s="283">
        <v>1586</v>
      </c>
      <c r="AU99" s="283">
        <v>1457</v>
      </c>
      <c r="AV99" s="283">
        <v>1378</v>
      </c>
      <c r="AW99" s="283">
        <v>1370</v>
      </c>
      <c r="AX99" s="283">
        <v>1315</v>
      </c>
      <c r="AY99" s="283">
        <v>1239</v>
      </c>
      <c r="AZ99" s="283">
        <v>1090</v>
      </c>
      <c r="BA99" s="283">
        <v>956</v>
      </c>
      <c r="BB99" s="283">
        <v>1028</v>
      </c>
      <c r="BC99" s="283">
        <v>868</v>
      </c>
      <c r="BD99" s="283">
        <v>752</v>
      </c>
      <c r="BE99" s="283">
        <v>760</v>
      </c>
      <c r="BF99" s="283">
        <v>720</v>
      </c>
      <c r="BG99" s="283">
        <v>615</v>
      </c>
      <c r="BH99" s="283">
        <v>606</v>
      </c>
      <c r="BI99" s="283">
        <v>514</v>
      </c>
      <c r="BJ99" s="283">
        <v>525</v>
      </c>
      <c r="BK99" s="283">
        <v>495</v>
      </c>
      <c r="BL99" s="283">
        <v>400</v>
      </c>
      <c r="BM99" s="283">
        <v>422</v>
      </c>
      <c r="BN99" s="283">
        <v>396</v>
      </c>
      <c r="BO99" s="283">
        <v>327</v>
      </c>
      <c r="BP99" s="283">
        <v>319</v>
      </c>
      <c r="BQ99" s="283">
        <v>240</v>
      </c>
      <c r="BR99" s="283">
        <v>251</v>
      </c>
      <c r="BS99" s="283">
        <v>237</v>
      </c>
      <c r="BT99" s="283">
        <v>273</v>
      </c>
      <c r="BU99" s="283">
        <v>230</v>
      </c>
      <c r="BV99" s="283">
        <v>206</v>
      </c>
      <c r="BW99" s="283">
        <v>217</v>
      </c>
      <c r="BX99" s="283">
        <v>189</v>
      </c>
      <c r="BY99" s="283">
        <v>204</v>
      </c>
      <c r="BZ99" s="283">
        <v>169</v>
      </c>
      <c r="CA99" s="283">
        <v>138</v>
      </c>
      <c r="CB99" s="283">
        <v>126</v>
      </c>
      <c r="CC99" s="283">
        <v>113</v>
      </c>
      <c r="CD99" s="283">
        <v>98</v>
      </c>
      <c r="CE99" s="283">
        <v>105</v>
      </c>
      <c r="CF99" s="283">
        <v>88</v>
      </c>
      <c r="CG99" s="283">
        <v>55</v>
      </c>
      <c r="CH99" s="283">
        <v>65</v>
      </c>
      <c r="CI99" s="283">
        <v>45</v>
      </c>
      <c r="CJ99" s="283">
        <v>43</v>
      </c>
      <c r="CK99" s="283">
        <v>39</v>
      </c>
      <c r="CL99" s="283">
        <v>26</v>
      </c>
      <c r="CM99" s="283">
        <v>21</v>
      </c>
      <c r="CN99" s="283">
        <v>19</v>
      </c>
      <c r="CO99" s="283">
        <v>11</v>
      </c>
      <c r="CP99" s="283">
        <v>9</v>
      </c>
      <c r="CQ99" s="283">
        <v>9</v>
      </c>
      <c r="CR99" s="283">
        <v>6</v>
      </c>
      <c r="CS99" s="283">
        <v>2</v>
      </c>
      <c r="CT99" s="283">
        <v>3</v>
      </c>
      <c r="CU99" s="283">
        <v>6</v>
      </c>
      <c r="CV99" s="283">
        <v>5</v>
      </c>
      <c r="CW99" s="283">
        <v>3</v>
      </c>
      <c r="CX99" s="283">
        <v>1</v>
      </c>
      <c r="CY99" s="283">
        <v>3</v>
      </c>
      <c r="CZ99" s="285">
        <v>7</v>
      </c>
      <c r="DA99" s="286">
        <v>0</v>
      </c>
      <c r="DB99" s="289">
        <v>236</v>
      </c>
      <c r="DC99" s="289">
        <v>87</v>
      </c>
      <c r="DD99" s="289">
        <v>171</v>
      </c>
      <c r="DE99" s="285">
        <v>75401</v>
      </c>
    </row>
    <row r="100" spans="1:109" s="210" customFormat="1" ht="22.5" customHeight="1">
      <c r="A100" s="208"/>
      <c r="B100" s="209" t="s">
        <v>8</v>
      </c>
      <c r="C100" s="283">
        <v>1026</v>
      </c>
      <c r="D100" s="283">
        <v>1056</v>
      </c>
      <c r="E100" s="283">
        <v>1096</v>
      </c>
      <c r="F100" s="283">
        <v>1122</v>
      </c>
      <c r="G100" s="283">
        <v>1180</v>
      </c>
      <c r="H100" s="283">
        <v>1136</v>
      </c>
      <c r="I100" s="283">
        <v>1242</v>
      </c>
      <c r="J100" s="283">
        <v>1170</v>
      </c>
      <c r="K100" s="283">
        <v>1174</v>
      </c>
      <c r="L100" s="283">
        <v>1173</v>
      </c>
      <c r="M100" s="283">
        <v>1146</v>
      </c>
      <c r="N100" s="283">
        <v>1155</v>
      </c>
      <c r="O100" s="283">
        <v>1169</v>
      </c>
      <c r="P100" s="283">
        <v>1216</v>
      </c>
      <c r="Q100" s="283">
        <v>1324</v>
      </c>
      <c r="R100" s="283">
        <v>1263</v>
      </c>
      <c r="S100" s="283">
        <v>1396</v>
      </c>
      <c r="T100" s="283">
        <v>1214</v>
      </c>
      <c r="U100" s="283">
        <v>1169</v>
      </c>
      <c r="V100" s="283">
        <v>1139</v>
      </c>
      <c r="W100" s="283">
        <v>1080</v>
      </c>
      <c r="X100" s="283">
        <v>1094</v>
      </c>
      <c r="Y100" s="283">
        <v>1001</v>
      </c>
      <c r="Z100" s="283">
        <v>914</v>
      </c>
      <c r="AA100" s="283">
        <v>964</v>
      </c>
      <c r="AB100" s="283">
        <v>1030</v>
      </c>
      <c r="AC100" s="283">
        <v>1030</v>
      </c>
      <c r="AD100" s="283">
        <v>990</v>
      </c>
      <c r="AE100" s="283">
        <v>1228</v>
      </c>
      <c r="AF100" s="283">
        <v>1268</v>
      </c>
      <c r="AG100" s="283">
        <v>1262</v>
      </c>
      <c r="AH100" s="283">
        <v>1430</v>
      </c>
      <c r="AI100" s="283">
        <v>1498</v>
      </c>
      <c r="AJ100" s="283">
        <v>1462</v>
      </c>
      <c r="AK100" s="283">
        <v>1606</v>
      </c>
      <c r="AL100" s="283">
        <v>1563</v>
      </c>
      <c r="AM100" s="283">
        <v>1624</v>
      </c>
      <c r="AN100" s="283">
        <v>1565</v>
      </c>
      <c r="AO100" s="283">
        <v>1555</v>
      </c>
      <c r="AP100" s="283">
        <v>1548</v>
      </c>
      <c r="AQ100" s="283">
        <v>1715</v>
      </c>
      <c r="AR100" s="283">
        <v>1582</v>
      </c>
      <c r="AS100" s="283">
        <v>1646</v>
      </c>
      <c r="AT100" s="283">
        <v>1601</v>
      </c>
      <c r="AU100" s="283">
        <v>1491</v>
      </c>
      <c r="AV100" s="283">
        <v>1442</v>
      </c>
      <c r="AW100" s="283">
        <v>1438</v>
      </c>
      <c r="AX100" s="283">
        <v>1266</v>
      </c>
      <c r="AY100" s="283">
        <v>1160</v>
      </c>
      <c r="AZ100" s="283">
        <v>1118</v>
      </c>
      <c r="BA100" s="283">
        <v>1045</v>
      </c>
      <c r="BB100" s="283">
        <v>1044</v>
      </c>
      <c r="BC100" s="283">
        <v>931</v>
      </c>
      <c r="BD100" s="283">
        <v>776</v>
      </c>
      <c r="BE100" s="283">
        <v>834</v>
      </c>
      <c r="BF100" s="283">
        <v>772</v>
      </c>
      <c r="BG100" s="283">
        <v>727</v>
      </c>
      <c r="BH100" s="283">
        <v>688</v>
      </c>
      <c r="BI100" s="283">
        <v>601</v>
      </c>
      <c r="BJ100" s="283">
        <v>592</v>
      </c>
      <c r="BK100" s="283">
        <v>532</v>
      </c>
      <c r="BL100" s="283">
        <v>503</v>
      </c>
      <c r="BM100" s="283">
        <v>482</v>
      </c>
      <c r="BN100" s="283">
        <v>383</v>
      </c>
      <c r="BO100" s="283">
        <v>361</v>
      </c>
      <c r="BP100" s="283">
        <v>331</v>
      </c>
      <c r="BQ100" s="283">
        <v>297</v>
      </c>
      <c r="BR100" s="283">
        <v>316</v>
      </c>
      <c r="BS100" s="283">
        <v>250</v>
      </c>
      <c r="BT100" s="283">
        <v>338</v>
      </c>
      <c r="BU100" s="283">
        <v>277</v>
      </c>
      <c r="BV100" s="283">
        <v>294</v>
      </c>
      <c r="BW100" s="283">
        <v>271</v>
      </c>
      <c r="BX100" s="283">
        <v>256</v>
      </c>
      <c r="BY100" s="283">
        <v>241</v>
      </c>
      <c r="BZ100" s="283">
        <v>215</v>
      </c>
      <c r="CA100" s="283">
        <v>170</v>
      </c>
      <c r="CB100" s="283">
        <v>198</v>
      </c>
      <c r="CC100" s="283">
        <v>155</v>
      </c>
      <c r="CD100" s="283">
        <v>135</v>
      </c>
      <c r="CE100" s="283">
        <v>126</v>
      </c>
      <c r="CF100" s="283">
        <v>106</v>
      </c>
      <c r="CG100" s="283">
        <v>91</v>
      </c>
      <c r="CH100" s="283">
        <v>83</v>
      </c>
      <c r="CI100" s="283">
        <v>81</v>
      </c>
      <c r="CJ100" s="283">
        <v>67</v>
      </c>
      <c r="CK100" s="283">
        <v>64</v>
      </c>
      <c r="CL100" s="283">
        <v>55</v>
      </c>
      <c r="CM100" s="283">
        <v>37</v>
      </c>
      <c r="CN100" s="283">
        <v>34</v>
      </c>
      <c r="CO100" s="283">
        <v>20</v>
      </c>
      <c r="CP100" s="283">
        <v>30</v>
      </c>
      <c r="CQ100" s="283">
        <v>15</v>
      </c>
      <c r="CR100" s="283">
        <v>15</v>
      </c>
      <c r="CS100" s="283">
        <v>7</v>
      </c>
      <c r="CT100" s="283">
        <v>12</v>
      </c>
      <c r="CU100" s="283">
        <v>3</v>
      </c>
      <c r="CV100" s="283">
        <v>5</v>
      </c>
      <c r="CW100" s="283">
        <v>8</v>
      </c>
      <c r="CX100" s="283">
        <v>3</v>
      </c>
      <c r="CY100" s="283">
        <v>2</v>
      </c>
      <c r="CZ100" s="283">
        <v>6</v>
      </c>
      <c r="DA100" s="286">
        <v>1</v>
      </c>
      <c r="DB100" s="289">
        <v>198</v>
      </c>
      <c r="DC100" s="289">
        <v>51</v>
      </c>
      <c r="DD100" s="289">
        <v>98</v>
      </c>
      <c r="DE100" s="285">
        <v>78970</v>
      </c>
    </row>
    <row r="101" spans="1:109" s="210" customFormat="1" ht="22.5" customHeight="1">
      <c r="A101" s="208" t="s">
        <v>143</v>
      </c>
      <c r="B101" s="209" t="s">
        <v>7</v>
      </c>
      <c r="C101" s="283">
        <v>424</v>
      </c>
      <c r="D101" s="283">
        <v>447</v>
      </c>
      <c r="E101" s="283">
        <v>489</v>
      </c>
      <c r="F101" s="283">
        <v>489</v>
      </c>
      <c r="G101" s="283">
        <v>503</v>
      </c>
      <c r="H101" s="283">
        <v>560</v>
      </c>
      <c r="I101" s="283">
        <v>555</v>
      </c>
      <c r="J101" s="283">
        <v>525</v>
      </c>
      <c r="K101" s="283">
        <v>593</v>
      </c>
      <c r="L101" s="283">
        <v>571</v>
      </c>
      <c r="M101" s="283">
        <v>599</v>
      </c>
      <c r="N101" s="283">
        <v>615</v>
      </c>
      <c r="O101" s="283">
        <v>640</v>
      </c>
      <c r="P101" s="283">
        <v>663</v>
      </c>
      <c r="Q101" s="283">
        <v>762</v>
      </c>
      <c r="R101" s="283">
        <v>807</v>
      </c>
      <c r="S101" s="283">
        <v>750</v>
      </c>
      <c r="T101" s="283">
        <v>762</v>
      </c>
      <c r="U101" s="283">
        <v>695</v>
      </c>
      <c r="V101" s="283">
        <v>729</v>
      </c>
      <c r="W101" s="283">
        <v>690</v>
      </c>
      <c r="X101" s="283">
        <v>1125</v>
      </c>
      <c r="Y101" s="283">
        <v>1129</v>
      </c>
      <c r="Z101" s="283">
        <v>754</v>
      </c>
      <c r="AA101" s="283">
        <v>676</v>
      </c>
      <c r="AB101" s="283">
        <v>770</v>
      </c>
      <c r="AC101" s="283">
        <v>786</v>
      </c>
      <c r="AD101" s="283">
        <v>763</v>
      </c>
      <c r="AE101" s="283">
        <v>751</v>
      </c>
      <c r="AF101" s="283">
        <v>818</v>
      </c>
      <c r="AG101" s="283">
        <v>846</v>
      </c>
      <c r="AH101" s="283">
        <v>891</v>
      </c>
      <c r="AI101" s="283">
        <v>900</v>
      </c>
      <c r="AJ101" s="283">
        <v>830</v>
      </c>
      <c r="AK101" s="283">
        <v>839</v>
      </c>
      <c r="AL101" s="283">
        <v>953</v>
      </c>
      <c r="AM101" s="283">
        <v>833</v>
      </c>
      <c r="AN101" s="283">
        <v>933</v>
      </c>
      <c r="AO101" s="283">
        <v>878</v>
      </c>
      <c r="AP101" s="283">
        <v>857</v>
      </c>
      <c r="AQ101" s="283">
        <v>876</v>
      </c>
      <c r="AR101" s="283">
        <v>877</v>
      </c>
      <c r="AS101" s="283">
        <v>860</v>
      </c>
      <c r="AT101" s="283">
        <v>820</v>
      </c>
      <c r="AU101" s="283">
        <v>766</v>
      </c>
      <c r="AV101" s="283">
        <v>769</v>
      </c>
      <c r="AW101" s="283">
        <v>790</v>
      </c>
      <c r="AX101" s="283">
        <v>809</v>
      </c>
      <c r="AY101" s="283">
        <v>821</v>
      </c>
      <c r="AZ101" s="283">
        <v>865</v>
      </c>
      <c r="BA101" s="283">
        <v>875</v>
      </c>
      <c r="BB101" s="283">
        <v>831</v>
      </c>
      <c r="BC101" s="283">
        <v>844</v>
      </c>
      <c r="BD101" s="283">
        <v>788</v>
      </c>
      <c r="BE101" s="283">
        <v>700</v>
      </c>
      <c r="BF101" s="283">
        <v>693</v>
      </c>
      <c r="BG101" s="283">
        <v>679</v>
      </c>
      <c r="BH101" s="283">
        <v>639</v>
      </c>
      <c r="BI101" s="283">
        <v>658</v>
      </c>
      <c r="BJ101" s="283">
        <v>567</v>
      </c>
      <c r="BK101" s="283">
        <v>582</v>
      </c>
      <c r="BL101" s="283">
        <v>546</v>
      </c>
      <c r="BM101" s="283">
        <v>487</v>
      </c>
      <c r="BN101" s="283">
        <v>431</v>
      </c>
      <c r="BO101" s="283">
        <v>393</v>
      </c>
      <c r="BP101" s="283">
        <v>376</v>
      </c>
      <c r="BQ101" s="283">
        <v>343</v>
      </c>
      <c r="BR101" s="283">
        <v>337</v>
      </c>
      <c r="BS101" s="283">
        <v>319</v>
      </c>
      <c r="BT101" s="283">
        <v>296</v>
      </c>
      <c r="BU101" s="283">
        <v>317</v>
      </c>
      <c r="BV101" s="283">
        <v>241</v>
      </c>
      <c r="BW101" s="283">
        <v>261</v>
      </c>
      <c r="BX101" s="283">
        <v>229</v>
      </c>
      <c r="BY101" s="283">
        <v>219</v>
      </c>
      <c r="BZ101" s="283">
        <v>199</v>
      </c>
      <c r="CA101" s="283">
        <v>165</v>
      </c>
      <c r="CB101" s="283">
        <v>156</v>
      </c>
      <c r="CC101" s="283">
        <v>123</v>
      </c>
      <c r="CD101" s="283">
        <v>130</v>
      </c>
      <c r="CE101" s="283">
        <v>96</v>
      </c>
      <c r="CF101" s="283">
        <v>84</v>
      </c>
      <c r="CG101" s="283">
        <v>72</v>
      </c>
      <c r="CH101" s="283">
        <v>82</v>
      </c>
      <c r="CI101" s="283">
        <v>53</v>
      </c>
      <c r="CJ101" s="283">
        <v>41</v>
      </c>
      <c r="CK101" s="283">
        <v>35</v>
      </c>
      <c r="CL101" s="283">
        <v>32</v>
      </c>
      <c r="CM101" s="283">
        <v>23</v>
      </c>
      <c r="CN101" s="283">
        <v>22</v>
      </c>
      <c r="CO101" s="283">
        <v>15</v>
      </c>
      <c r="CP101" s="283">
        <v>12</v>
      </c>
      <c r="CQ101" s="283">
        <v>3</v>
      </c>
      <c r="CR101" s="283">
        <v>5</v>
      </c>
      <c r="CS101" s="283">
        <v>6</v>
      </c>
      <c r="CT101" s="283">
        <v>11</v>
      </c>
      <c r="CU101" s="283">
        <v>3</v>
      </c>
      <c r="CV101" s="283">
        <v>2</v>
      </c>
      <c r="CW101" s="283">
        <v>3</v>
      </c>
      <c r="CX101" s="283">
        <v>2</v>
      </c>
      <c r="CY101" s="283">
        <v>1</v>
      </c>
      <c r="CZ101" s="283">
        <v>5</v>
      </c>
      <c r="DA101" s="286">
        <v>0</v>
      </c>
      <c r="DB101" s="289">
        <v>860</v>
      </c>
      <c r="DC101" s="289">
        <v>141</v>
      </c>
      <c r="DD101" s="289">
        <v>621</v>
      </c>
      <c r="DE101" s="285">
        <v>53107</v>
      </c>
    </row>
    <row r="102" spans="1:109" s="210" customFormat="1" ht="22.5" customHeight="1">
      <c r="A102" s="208"/>
      <c r="B102" s="209" t="s">
        <v>8</v>
      </c>
      <c r="C102" s="283">
        <v>386</v>
      </c>
      <c r="D102" s="283">
        <v>478</v>
      </c>
      <c r="E102" s="283">
        <v>455</v>
      </c>
      <c r="F102" s="283">
        <v>492</v>
      </c>
      <c r="G102" s="283">
        <v>544</v>
      </c>
      <c r="H102" s="283">
        <v>576</v>
      </c>
      <c r="I102" s="283">
        <v>570</v>
      </c>
      <c r="J102" s="283">
        <v>554</v>
      </c>
      <c r="K102" s="283">
        <v>580</v>
      </c>
      <c r="L102" s="283">
        <v>544</v>
      </c>
      <c r="M102" s="283">
        <v>566</v>
      </c>
      <c r="N102" s="283">
        <v>602</v>
      </c>
      <c r="O102" s="283">
        <v>630</v>
      </c>
      <c r="P102" s="283">
        <v>671</v>
      </c>
      <c r="Q102" s="283">
        <v>786</v>
      </c>
      <c r="R102" s="283">
        <v>757</v>
      </c>
      <c r="S102" s="283">
        <v>748</v>
      </c>
      <c r="T102" s="283">
        <v>730</v>
      </c>
      <c r="U102" s="283">
        <v>734</v>
      </c>
      <c r="V102" s="283">
        <v>690</v>
      </c>
      <c r="W102" s="283">
        <v>687</v>
      </c>
      <c r="X102" s="283">
        <v>746</v>
      </c>
      <c r="Y102" s="283">
        <v>684</v>
      </c>
      <c r="Z102" s="283">
        <v>729</v>
      </c>
      <c r="AA102" s="283">
        <v>693</v>
      </c>
      <c r="AB102" s="283">
        <v>733</v>
      </c>
      <c r="AC102" s="283">
        <v>736</v>
      </c>
      <c r="AD102" s="283">
        <v>742</v>
      </c>
      <c r="AE102" s="283">
        <v>845</v>
      </c>
      <c r="AF102" s="283">
        <v>847</v>
      </c>
      <c r="AG102" s="283">
        <v>877</v>
      </c>
      <c r="AH102" s="283">
        <v>966</v>
      </c>
      <c r="AI102" s="283">
        <v>947</v>
      </c>
      <c r="AJ102" s="283">
        <v>955</v>
      </c>
      <c r="AK102" s="283">
        <v>960</v>
      </c>
      <c r="AL102" s="283">
        <v>1055</v>
      </c>
      <c r="AM102" s="283">
        <v>1050</v>
      </c>
      <c r="AN102" s="283">
        <v>983</v>
      </c>
      <c r="AO102" s="283">
        <v>960</v>
      </c>
      <c r="AP102" s="283">
        <v>956</v>
      </c>
      <c r="AQ102" s="283">
        <v>950</v>
      </c>
      <c r="AR102" s="283">
        <v>1011</v>
      </c>
      <c r="AS102" s="283">
        <v>1015</v>
      </c>
      <c r="AT102" s="283">
        <v>1012</v>
      </c>
      <c r="AU102" s="283">
        <v>1002</v>
      </c>
      <c r="AV102" s="283">
        <v>959</v>
      </c>
      <c r="AW102" s="283">
        <v>949</v>
      </c>
      <c r="AX102" s="283">
        <v>1012</v>
      </c>
      <c r="AY102" s="283">
        <v>1058</v>
      </c>
      <c r="AZ102" s="283">
        <v>1067</v>
      </c>
      <c r="BA102" s="283">
        <v>1005</v>
      </c>
      <c r="BB102" s="283">
        <v>989</v>
      </c>
      <c r="BC102" s="283">
        <v>978</v>
      </c>
      <c r="BD102" s="283">
        <v>912</v>
      </c>
      <c r="BE102" s="283">
        <v>873</v>
      </c>
      <c r="BF102" s="283">
        <v>972</v>
      </c>
      <c r="BG102" s="283">
        <v>841</v>
      </c>
      <c r="BH102" s="283">
        <v>830</v>
      </c>
      <c r="BI102" s="283">
        <v>772</v>
      </c>
      <c r="BJ102" s="283">
        <v>761</v>
      </c>
      <c r="BK102" s="283">
        <v>706</v>
      </c>
      <c r="BL102" s="283">
        <v>695</v>
      </c>
      <c r="BM102" s="283">
        <v>672</v>
      </c>
      <c r="BN102" s="283">
        <v>566</v>
      </c>
      <c r="BO102" s="283">
        <v>554</v>
      </c>
      <c r="BP102" s="283">
        <v>541</v>
      </c>
      <c r="BQ102" s="283">
        <v>393</v>
      </c>
      <c r="BR102" s="283">
        <v>442</v>
      </c>
      <c r="BS102" s="283">
        <v>387</v>
      </c>
      <c r="BT102" s="283">
        <v>396</v>
      </c>
      <c r="BU102" s="283">
        <v>343</v>
      </c>
      <c r="BV102" s="283">
        <v>318</v>
      </c>
      <c r="BW102" s="283">
        <v>333</v>
      </c>
      <c r="BX102" s="283">
        <v>318</v>
      </c>
      <c r="BY102" s="283">
        <v>280</v>
      </c>
      <c r="BZ102" s="283">
        <v>254</v>
      </c>
      <c r="CA102" s="283">
        <v>211</v>
      </c>
      <c r="CB102" s="283">
        <v>191</v>
      </c>
      <c r="CC102" s="283">
        <v>187</v>
      </c>
      <c r="CD102" s="283">
        <v>193</v>
      </c>
      <c r="CE102" s="283">
        <v>158</v>
      </c>
      <c r="CF102" s="283">
        <v>133</v>
      </c>
      <c r="CG102" s="283">
        <v>152</v>
      </c>
      <c r="CH102" s="283">
        <v>125</v>
      </c>
      <c r="CI102" s="283">
        <v>92</v>
      </c>
      <c r="CJ102" s="283">
        <v>68</v>
      </c>
      <c r="CK102" s="283">
        <v>74</v>
      </c>
      <c r="CL102" s="283">
        <v>55</v>
      </c>
      <c r="CM102" s="283">
        <v>58</v>
      </c>
      <c r="CN102" s="283">
        <v>48</v>
      </c>
      <c r="CO102" s="283">
        <v>26</v>
      </c>
      <c r="CP102" s="283">
        <v>24</v>
      </c>
      <c r="CQ102" s="283">
        <v>21</v>
      </c>
      <c r="CR102" s="283">
        <v>15</v>
      </c>
      <c r="CS102" s="283">
        <v>21</v>
      </c>
      <c r="CT102" s="283">
        <v>10</v>
      </c>
      <c r="CU102" s="283">
        <v>12</v>
      </c>
      <c r="CV102" s="283">
        <v>4</v>
      </c>
      <c r="CW102" s="283">
        <v>5</v>
      </c>
      <c r="CX102" s="283">
        <v>6</v>
      </c>
      <c r="CY102" s="283">
        <v>2</v>
      </c>
      <c r="CZ102" s="283">
        <v>5</v>
      </c>
      <c r="DA102" s="284">
        <v>0</v>
      </c>
      <c r="DB102" s="289">
        <v>394</v>
      </c>
      <c r="DC102" s="289">
        <v>116</v>
      </c>
      <c r="DD102" s="289">
        <v>197</v>
      </c>
      <c r="DE102" s="285">
        <v>58013</v>
      </c>
    </row>
    <row r="103" spans="1:109" s="210" customFormat="1" ht="22.5" customHeight="1">
      <c r="A103" s="205" t="s">
        <v>113</v>
      </c>
      <c r="B103" s="206" t="s">
        <v>7</v>
      </c>
      <c r="C103" s="283">
        <v>310</v>
      </c>
      <c r="D103" s="283">
        <v>333</v>
      </c>
      <c r="E103" s="283">
        <v>361</v>
      </c>
      <c r="F103" s="283">
        <v>318</v>
      </c>
      <c r="G103" s="283">
        <v>382</v>
      </c>
      <c r="H103" s="283">
        <v>388</v>
      </c>
      <c r="I103" s="283">
        <v>403</v>
      </c>
      <c r="J103" s="283">
        <v>400</v>
      </c>
      <c r="K103" s="283">
        <v>387</v>
      </c>
      <c r="L103" s="283">
        <v>415</v>
      </c>
      <c r="M103" s="283">
        <v>391</v>
      </c>
      <c r="N103" s="283">
        <v>459</v>
      </c>
      <c r="O103" s="283">
        <v>396</v>
      </c>
      <c r="P103" s="283">
        <v>430</v>
      </c>
      <c r="Q103" s="283">
        <v>508</v>
      </c>
      <c r="R103" s="283">
        <v>513</v>
      </c>
      <c r="S103" s="283">
        <v>494</v>
      </c>
      <c r="T103" s="283">
        <v>490</v>
      </c>
      <c r="U103" s="283">
        <v>539</v>
      </c>
      <c r="V103" s="283">
        <v>468</v>
      </c>
      <c r="W103" s="283">
        <v>475</v>
      </c>
      <c r="X103" s="283">
        <v>442</v>
      </c>
      <c r="Y103" s="283">
        <v>407</v>
      </c>
      <c r="Z103" s="283">
        <v>444</v>
      </c>
      <c r="AA103" s="283">
        <v>446</v>
      </c>
      <c r="AB103" s="283">
        <v>533</v>
      </c>
      <c r="AC103" s="283">
        <v>551</v>
      </c>
      <c r="AD103" s="283">
        <v>598</v>
      </c>
      <c r="AE103" s="283">
        <v>609</v>
      </c>
      <c r="AF103" s="283">
        <v>632</v>
      </c>
      <c r="AG103" s="283">
        <v>693</v>
      </c>
      <c r="AH103" s="283">
        <v>748</v>
      </c>
      <c r="AI103" s="283">
        <v>738</v>
      </c>
      <c r="AJ103" s="283">
        <v>682</v>
      </c>
      <c r="AK103" s="283">
        <v>660</v>
      </c>
      <c r="AL103" s="283">
        <v>612</v>
      </c>
      <c r="AM103" s="283">
        <v>653</v>
      </c>
      <c r="AN103" s="283">
        <v>596</v>
      </c>
      <c r="AO103" s="283">
        <v>556</v>
      </c>
      <c r="AP103" s="283">
        <v>592</v>
      </c>
      <c r="AQ103" s="283">
        <v>595</v>
      </c>
      <c r="AR103" s="283">
        <v>566</v>
      </c>
      <c r="AS103" s="283">
        <v>557</v>
      </c>
      <c r="AT103" s="283">
        <v>590</v>
      </c>
      <c r="AU103" s="283">
        <v>494</v>
      </c>
      <c r="AV103" s="283">
        <v>542</v>
      </c>
      <c r="AW103" s="283">
        <v>497</v>
      </c>
      <c r="AX103" s="283">
        <v>539</v>
      </c>
      <c r="AY103" s="283">
        <v>519</v>
      </c>
      <c r="AZ103" s="283">
        <v>517</v>
      </c>
      <c r="BA103" s="283">
        <v>467</v>
      </c>
      <c r="BB103" s="283">
        <v>496</v>
      </c>
      <c r="BC103" s="283">
        <v>464</v>
      </c>
      <c r="BD103" s="283">
        <v>451</v>
      </c>
      <c r="BE103" s="283">
        <v>449</v>
      </c>
      <c r="BF103" s="283">
        <v>463</v>
      </c>
      <c r="BG103" s="283">
        <v>441</v>
      </c>
      <c r="BH103" s="283">
        <v>408</v>
      </c>
      <c r="BI103" s="283">
        <v>395</v>
      </c>
      <c r="BJ103" s="283">
        <v>394</v>
      </c>
      <c r="BK103" s="283">
        <v>335</v>
      </c>
      <c r="BL103" s="283">
        <v>374</v>
      </c>
      <c r="BM103" s="283">
        <v>346</v>
      </c>
      <c r="BN103" s="283">
        <v>284</v>
      </c>
      <c r="BO103" s="283">
        <v>297</v>
      </c>
      <c r="BP103" s="283">
        <v>261</v>
      </c>
      <c r="BQ103" s="283">
        <v>207</v>
      </c>
      <c r="BR103" s="283">
        <v>229</v>
      </c>
      <c r="BS103" s="283">
        <v>212</v>
      </c>
      <c r="BT103" s="283">
        <v>204</v>
      </c>
      <c r="BU103" s="283">
        <v>208</v>
      </c>
      <c r="BV103" s="283">
        <v>158</v>
      </c>
      <c r="BW103" s="283">
        <v>172</v>
      </c>
      <c r="BX103" s="283">
        <v>168</v>
      </c>
      <c r="BY103" s="283">
        <v>158</v>
      </c>
      <c r="BZ103" s="283">
        <v>130</v>
      </c>
      <c r="CA103" s="283">
        <v>98</v>
      </c>
      <c r="CB103" s="283">
        <v>122</v>
      </c>
      <c r="CC103" s="283">
        <v>78</v>
      </c>
      <c r="CD103" s="283">
        <v>90</v>
      </c>
      <c r="CE103" s="283">
        <v>67</v>
      </c>
      <c r="CF103" s="283">
        <v>76</v>
      </c>
      <c r="CG103" s="283">
        <v>62</v>
      </c>
      <c r="CH103" s="283">
        <v>43</v>
      </c>
      <c r="CI103" s="283">
        <v>40</v>
      </c>
      <c r="CJ103" s="283">
        <v>27</v>
      </c>
      <c r="CK103" s="283">
        <v>19</v>
      </c>
      <c r="CL103" s="283">
        <v>29</v>
      </c>
      <c r="CM103" s="283">
        <v>22</v>
      </c>
      <c r="CN103" s="283">
        <v>22</v>
      </c>
      <c r="CO103" s="283">
        <v>10</v>
      </c>
      <c r="CP103" s="283">
        <v>5</v>
      </c>
      <c r="CQ103" s="283">
        <v>11</v>
      </c>
      <c r="CR103" s="283">
        <v>9</v>
      </c>
      <c r="CS103" s="283">
        <v>8</v>
      </c>
      <c r="CT103" s="283">
        <v>6</v>
      </c>
      <c r="CU103" s="283">
        <v>4</v>
      </c>
      <c r="CV103" s="283">
        <v>7</v>
      </c>
      <c r="CW103" s="283">
        <v>4</v>
      </c>
      <c r="CX103" s="283">
        <v>4</v>
      </c>
      <c r="CY103" s="283">
        <v>1</v>
      </c>
      <c r="CZ103" s="283">
        <v>6</v>
      </c>
      <c r="DA103" s="284">
        <v>1</v>
      </c>
      <c r="DB103" s="289">
        <v>637</v>
      </c>
      <c r="DC103" s="289">
        <v>359</v>
      </c>
      <c r="DD103" s="289">
        <v>188</v>
      </c>
      <c r="DE103" s="289">
        <v>35694</v>
      </c>
    </row>
    <row r="104" spans="1:109" s="210" customFormat="1" ht="22.5" customHeight="1">
      <c r="A104" s="674"/>
      <c r="B104" s="675" t="s">
        <v>8</v>
      </c>
      <c r="C104" s="676">
        <v>337</v>
      </c>
      <c r="D104" s="676">
        <v>336</v>
      </c>
      <c r="E104" s="676">
        <v>340</v>
      </c>
      <c r="F104" s="676">
        <v>365</v>
      </c>
      <c r="G104" s="676">
        <v>372</v>
      </c>
      <c r="H104" s="676">
        <v>347</v>
      </c>
      <c r="I104" s="676">
        <v>415</v>
      </c>
      <c r="J104" s="676">
        <v>401</v>
      </c>
      <c r="K104" s="676">
        <v>396</v>
      </c>
      <c r="L104" s="676">
        <v>392</v>
      </c>
      <c r="M104" s="676">
        <v>388</v>
      </c>
      <c r="N104" s="676">
        <v>449</v>
      </c>
      <c r="O104" s="676">
        <v>417</v>
      </c>
      <c r="P104" s="676">
        <v>451</v>
      </c>
      <c r="Q104" s="676">
        <v>516</v>
      </c>
      <c r="R104" s="676">
        <v>498</v>
      </c>
      <c r="S104" s="676">
        <v>513</v>
      </c>
      <c r="T104" s="676">
        <v>483</v>
      </c>
      <c r="U104" s="676">
        <v>483</v>
      </c>
      <c r="V104" s="676">
        <v>500</v>
      </c>
      <c r="W104" s="676">
        <v>495</v>
      </c>
      <c r="X104" s="676">
        <v>460</v>
      </c>
      <c r="Y104" s="676">
        <v>556</v>
      </c>
      <c r="Z104" s="676">
        <v>530</v>
      </c>
      <c r="AA104" s="676">
        <v>473</v>
      </c>
      <c r="AB104" s="676">
        <v>549</v>
      </c>
      <c r="AC104" s="676">
        <v>632</v>
      </c>
      <c r="AD104" s="676">
        <v>564</v>
      </c>
      <c r="AE104" s="676">
        <v>664</v>
      </c>
      <c r="AF104" s="676">
        <v>771</v>
      </c>
      <c r="AG104" s="676">
        <v>819</v>
      </c>
      <c r="AH104" s="676">
        <v>837</v>
      </c>
      <c r="AI104" s="676">
        <v>835</v>
      </c>
      <c r="AJ104" s="676">
        <v>831</v>
      </c>
      <c r="AK104" s="676">
        <v>821</v>
      </c>
      <c r="AL104" s="676">
        <v>809</v>
      </c>
      <c r="AM104" s="676">
        <v>762</v>
      </c>
      <c r="AN104" s="676">
        <v>748</v>
      </c>
      <c r="AO104" s="676">
        <v>704</v>
      </c>
      <c r="AP104" s="676">
        <v>775</v>
      </c>
      <c r="AQ104" s="676">
        <v>745</v>
      </c>
      <c r="AR104" s="676">
        <v>668</v>
      </c>
      <c r="AS104" s="676">
        <v>674</v>
      </c>
      <c r="AT104" s="676">
        <v>667</v>
      </c>
      <c r="AU104" s="676">
        <v>684</v>
      </c>
      <c r="AV104" s="676">
        <v>659</v>
      </c>
      <c r="AW104" s="676">
        <v>668</v>
      </c>
      <c r="AX104" s="676">
        <v>689</v>
      </c>
      <c r="AY104" s="676">
        <v>646</v>
      </c>
      <c r="AZ104" s="676">
        <v>606</v>
      </c>
      <c r="BA104" s="676">
        <v>653</v>
      </c>
      <c r="BB104" s="676">
        <v>603</v>
      </c>
      <c r="BC104" s="676">
        <v>581</v>
      </c>
      <c r="BD104" s="676">
        <v>585</v>
      </c>
      <c r="BE104" s="676">
        <v>617</v>
      </c>
      <c r="BF104" s="676">
        <v>585</v>
      </c>
      <c r="BG104" s="676">
        <v>600</v>
      </c>
      <c r="BH104" s="676">
        <v>555</v>
      </c>
      <c r="BI104" s="676">
        <v>556</v>
      </c>
      <c r="BJ104" s="676">
        <v>533</v>
      </c>
      <c r="BK104" s="676">
        <v>494</v>
      </c>
      <c r="BL104" s="676">
        <v>500</v>
      </c>
      <c r="BM104" s="676">
        <v>489</v>
      </c>
      <c r="BN104" s="676">
        <v>403</v>
      </c>
      <c r="BO104" s="676">
        <v>362</v>
      </c>
      <c r="BP104" s="676">
        <v>305</v>
      </c>
      <c r="BQ104" s="676">
        <v>279</v>
      </c>
      <c r="BR104" s="676">
        <v>299</v>
      </c>
      <c r="BS104" s="676">
        <v>271</v>
      </c>
      <c r="BT104" s="676">
        <v>290</v>
      </c>
      <c r="BU104" s="676">
        <v>233</v>
      </c>
      <c r="BV104" s="676">
        <v>195</v>
      </c>
      <c r="BW104" s="676">
        <v>254</v>
      </c>
      <c r="BX104" s="676">
        <v>197</v>
      </c>
      <c r="BY104" s="676">
        <v>208</v>
      </c>
      <c r="BZ104" s="676">
        <v>201</v>
      </c>
      <c r="CA104" s="676">
        <v>153</v>
      </c>
      <c r="CB104" s="676">
        <v>164</v>
      </c>
      <c r="CC104" s="676">
        <v>122</v>
      </c>
      <c r="CD104" s="676">
        <v>156</v>
      </c>
      <c r="CE104" s="676">
        <v>102</v>
      </c>
      <c r="CF104" s="676">
        <v>126</v>
      </c>
      <c r="CG104" s="676">
        <v>104</v>
      </c>
      <c r="CH104" s="676">
        <v>96</v>
      </c>
      <c r="CI104" s="676">
        <v>74</v>
      </c>
      <c r="CJ104" s="676">
        <v>67</v>
      </c>
      <c r="CK104" s="676">
        <v>56</v>
      </c>
      <c r="CL104" s="676">
        <v>34</v>
      </c>
      <c r="CM104" s="676">
        <v>44</v>
      </c>
      <c r="CN104" s="676">
        <v>36</v>
      </c>
      <c r="CO104" s="676">
        <v>20</v>
      </c>
      <c r="CP104" s="676">
        <v>24</v>
      </c>
      <c r="CQ104" s="676">
        <v>13</v>
      </c>
      <c r="CR104" s="676">
        <v>14</v>
      </c>
      <c r="CS104" s="676">
        <v>11</v>
      </c>
      <c r="CT104" s="676">
        <v>14</v>
      </c>
      <c r="CU104" s="676">
        <v>7</v>
      </c>
      <c r="CV104" s="676">
        <v>4</v>
      </c>
      <c r="CW104" s="676">
        <v>4</v>
      </c>
      <c r="CX104" s="676">
        <v>1</v>
      </c>
      <c r="CY104" s="676">
        <v>2</v>
      </c>
      <c r="CZ104" s="676">
        <v>10</v>
      </c>
      <c r="DA104" s="677">
        <v>0</v>
      </c>
      <c r="DB104" s="678">
        <v>555</v>
      </c>
      <c r="DC104" s="678">
        <v>269</v>
      </c>
      <c r="DD104" s="678">
        <v>156</v>
      </c>
      <c r="DE104" s="678">
        <v>42026</v>
      </c>
    </row>
    <row r="105" spans="1:109" s="213" customFormat="1" ht="18.75" customHeight="1">
      <c r="A105" s="212" t="s">
        <v>256</v>
      </c>
      <c r="B105" s="198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  <c r="BO105" s="199"/>
      <c r="BP105" s="199"/>
      <c r="BQ105" s="199"/>
      <c r="BR105" s="199"/>
      <c r="BS105" s="199"/>
      <c r="BT105" s="199"/>
      <c r="BU105" s="199"/>
      <c r="BV105" s="199"/>
      <c r="BW105" s="199"/>
      <c r="BX105" s="199"/>
      <c r="BY105" s="199"/>
      <c r="BZ105" s="199"/>
      <c r="CA105" s="199"/>
      <c r="CB105" s="199"/>
      <c r="CC105" s="199"/>
      <c r="CD105" s="199"/>
      <c r="CE105" s="199"/>
      <c r="CF105" s="199"/>
      <c r="CG105" s="199"/>
      <c r="CH105" s="199"/>
      <c r="CI105" s="199"/>
      <c r="CJ105" s="199"/>
      <c r="CK105" s="199"/>
      <c r="CL105" s="199"/>
      <c r="CM105" s="199"/>
      <c r="CN105" s="199"/>
      <c r="CO105" s="199"/>
      <c r="CP105" s="199"/>
      <c r="CQ105" s="199"/>
      <c r="CR105" s="199"/>
      <c r="CS105" s="199"/>
      <c r="CT105" s="199"/>
      <c r="CU105" s="199"/>
      <c r="CV105" s="199"/>
      <c r="CW105" s="199"/>
      <c r="CX105" s="199"/>
      <c r="CY105" s="199"/>
      <c r="CZ105" s="199"/>
      <c r="DA105" s="279"/>
      <c r="DB105" s="199"/>
      <c r="DC105" s="199"/>
      <c r="DD105" s="199"/>
      <c r="DE105" s="199"/>
    </row>
    <row r="106" spans="1:109" s="213" customFormat="1" ht="18.75" customHeight="1">
      <c r="A106" s="212" t="s">
        <v>494</v>
      </c>
      <c r="B106" s="198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199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199"/>
      <c r="BR106" s="199"/>
      <c r="BS106" s="199"/>
      <c r="BT106" s="199"/>
      <c r="BU106" s="199"/>
      <c r="BV106" s="199"/>
      <c r="BW106" s="199"/>
      <c r="BX106" s="199"/>
      <c r="BY106" s="199"/>
      <c r="BZ106" s="199"/>
      <c r="CA106" s="199"/>
      <c r="CB106" s="199"/>
      <c r="CC106" s="199"/>
      <c r="CD106" s="199"/>
      <c r="CE106" s="199"/>
      <c r="CF106" s="199"/>
      <c r="CG106" s="199"/>
      <c r="CH106" s="199"/>
      <c r="CI106" s="199"/>
      <c r="CJ106" s="199"/>
      <c r="CK106" s="199"/>
      <c r="CL106" s="199"/>
      <c r="CM106" s="199"/>
      <c r="CN106" s="199"/>
      <c r="CO106" s="199"/>
      <c r="CP106" s="199"/>
      <c r="CQ106" s="199"/>
      <c r="CR106" s="199"/>
      <c r="CS106" s="199"/>
      <c r="CT106" s="199"/>
      <c r="CU106" s="199"/>
      <c r="CV106" s="199"/>
      <c r="CW106" s="199"/>
      <c r="CX106" s="199"/>
      <c r="CY106" s="199"/>
      <c r="CZ106" s="199"/>
      <c r="DA106" s="279"/>
      <c r="DB106" s="199"/>
      <c r="DC106" s="199"/>
      <c r="DD106" s="199"/>
      <c r="DE106" s="199"/>
    </row>
    <row r="107" spans="1:109" s="213" customFormat="1" ht="18.75" customHeight="1">
      <c r="A107" s="214" t="s">
        <v>738</v>
      </c>
      <c r="B107" s="198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99"/>
      <c r="BN107" s="199"/>
      <c r="BO107" s="199"/>
      <c r="BP107" s="199"/>
      <c r="BQ107" s="199"/>
      <c r="BR107" s="199"/>
      <c r="BS107" s="199"/>
      <c r="BT107" s="199"/>
      <c r="BU107" s="199"/>
      <c r="BV107" s="199"/>
      <c r="BW107" s="199"/>
      <c r="BX107" s="199"/>
      <c r="BY107" s="199"/>
      <c r="BZ107" s="199"/>
      <c r="CA107" s="199"/>
      <c r="CB107" s="199"/>
      <c r="CC107" s="199"/>
      <c r="CD107" s="199"/>
      <c r="CE107" s="199"/>
      <c r="CF107" s="199"/>
      <c r="CG107" s="199"/>
      <c r="CH107" s="199"/>
      <c r="CI107" s="199"/>
      <c r="CJ107" s="199"/>
      <c r="CK107" s="199"/>
      <c r="CL107" s="199"/>
      <c r="CM107" s="199"/>
      <c r="CN107" s="199"/>
      <c r="CO107" s="199"/>
      <c r="CP107" s="199"/>
      <c r="CQ107" s="199"/>
      <c r="CR107" s="199"/>
      <c r="CS107" s="199"/>
      <c r="CT107" s="199"/>
      <c r="CU107" s="199"/>
      <c r="CV107" s="199"/>
      <c r="CW107" s="199"/>
      <c r="CX107" s="199"/>
      <c r="CY107" s="199"/>
      <c r="CZ107" s="199"/>
      <c r="DA107" s="279"/>
      <c r="DB107" s="199"/>
      <c r="DC107" s="199"/>
      <c r="DD107" s="199"/>
      <c r="DE107" s="199"/>
    </row>
    <row r="108" spans="1:109" s="213" customFormat="1" ht="18.75" customHeight="1">
      <c r="A108" s="214" t="s">
        <v>257</v>
      </c>
      <c r="B108" s="198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9"/>
      <c r="BQ108" s="199"/>
      <c r="BR108" s="199"/>
      <c r="BS108" s="199"/>
      <c r="BT108" s="199"/>
      <c r="BU108" s="199"/>
      <c r="BV108" s="199"/>
      <c r="BW108" s="199"/>
      <c r="BX108" s="199"/>
      <c r="BY108" s="199"/>
      <c r="BZ108" s="199"/>
      <c r="CA108" s="199"/>
      <c r="CB108" s="199"/>
      <c r="CC108" s="199"/>
      <c r="CD108" s="199"/>
      <c r="CE108" s="199"/>
      <c r="CF108" s="199"/>
      <c r="CG108" s="199"/>
      <c r="CH108" s="199"/>
      <c r="CI108" s="199"/>
      <c r="CJ108" s="199"/>
      <c r="CK108" s="199"/>
      <c r="CL108" s="199"/>
      <c r="CM108" s="199"/>
      <c r="CN108" s="199"/>
      <c r="CO108" s="199"/>
      <c r="CP108" s="199"/>
      <c r="CQ108" s="199"/>
      <c r="CR108" s="199"/>
      <c r="CS108" s="199"/>
      <c r="CT108" s="199"/>
      <c r="CU108" s="199"/>
      <c r="CV108" s="199"/>
      <c r="CW108" s="199"/>
      <c r="CX108" s="199"/>
      <c r="CY108" s="199"/>
      <c r="CZ108" s="199"/>
      <c r="DA108" s="279"/>
      <c r="DB108" s="199"/>
      <c r="DC108" s="199"/>
      <c r="DD108" s="199"/>
      <c r="DE108" s="199"/>
    </row>
    <row r="109" spans="1:109" s="213" customFormat="1" ht="18.75" customHeight="1">
      <c r="A109" s="214" t="s">
        <v>258</v>
      </c>
      <c r="B109" s="198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199"/>
      <c r="BX109" s="199"/>
      <c r="BY109" s="199"/>
      <c r="BZ109" s="199"/>
      <c r="CA109" s="199"/>
      <c r="CB109" s="199"/>
      <c r="CC109" s="199"/>
      <c r="CD109" s="199"/>
      <c r="CE109" s="199"/>
      <c r="CF109" s="199"/>
      <c r="CG109" s="199"/>
      <c r="CH109" s="199"/>
      <c r="CI109" s="199"/>
      <c r="CJ109" s="199"/>
      <c r="CK109" s="199"/>
      <c r="CL109" s="199"/>
      <c r="CM109" s="199"/>
      <c r="CN109" s="199"/>
      <c r="CO109" s="199"/>
      <c r="CP109" s="199"/>
      <c r="CQ109" s="199"/>
      <c r="CR109" s="199"/>
      <c r="CS109" s="199"/>
      <c r="CT109" s="199"/>
      <c r="CU109" s="199"/>
      <c r="CV109" s="199"/>
      <c r="CW109" s="199"/>
      <c r="CX109" s="199"/>
      <c r="CY109" s="199"/>
      <c r="CZ109" s="199"/>
      <c r="DA109" s="279"/>
      <c r="DB109" s="199"/>
      <c r="DC109" s="199"/>
      <c r="DD109" s="199"/>
      <c r="DE109" s="199"/>
    </row>
    <row r="110" spans="1:109" s="213" customFormat="1" ht="18.75" customHeight="1">
      <c r="A110" s="212"/>
      <c r="B110" s="198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199"/>
      <c r="BX110" s="199"/>
      <c r="BY110" s="199"/>
      <c r="BZ110" s="199"/>
      <c r="CA110" s="199"/>
      <c r="CB110" s="199"/>
      <c r="CC110" s="199"/>
      <c r="CD110" s="199"/>
      <c r="CE110" s="199"/>
      <c r="CF110" s="199"/>
      <c r="CG110" s="199"/>
      <c r="CH110" s="199"/>
      <c r="CI110" s="199"/>
      <c r="CJ110" s="199"/>
      <c r="CK110" s="199"/>
      <c r="CL110" s="199"/>
      <c r="CM110" s="199"/>
      <c r="CN110" s="199"/>
      <c r="CO110" s="199"/>
      <c r="CP110" s="199"/>
      <c r="CQ110" s="199"/>
      <c r="CR110" s="199"/>
      <c r="CS110" s="199"/>
      <c r="CT110" s="199"/>
      <c r="CU110" s="199"/>
      <c r="CV110" s="199"/>
      <c r="CW110" s="199"/>
      <c r="CX110" s="199"/>
      <c r="CY110" s="199"/>
      <c r="CZ110" s="199"/>
      <c r="DA110" s="279"/>
      <c r="DB110" s="199"/>
      <c r="DC110" s="199"/>
      <c r="DD110" s="199"/>
      <c r="DE110" s="199"/>
    </row>
    <row r="111" spans="1:109" s="213" customFormat="1" ht="18.75" customHeight="1">
      <c r="A111" s="212"/>
      <c r="B111" s="198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199"/>
      <c r="BP111" s="199"/>
      <c r="BQ111" s="199"/>
      <c r="BR111" s="199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9"/>
      <c r="CD111" s="199"/>
      <c r="CE111" s="199"/>
      <c r="CF111" s="199"/>
      <c r="CG111" s="199"/>
      <c r="CH111" s="199"/>
      <c r="CI111" s="199"/>
      <c r="CJ111" s="199"/>
      <c r="CK111" s="199"/>
      <c r="CL111" s="199"/>
      <c r="CM111" s="199"/>
      <c r="CN111" s="199"/>
      <c r="CO111" s="199"/>
      <c r="CP111" s="199"/>
      <c r="CQ111" s="199"/>
      <c r="CR111" s="199"/>
      <c r="CS111" s="199"/>
      <c r="CT111" s="199"/>
      <c r="CU111" s="199"/>
      <c r="CV111" s="199"/>
      <c r="CW111" s="199"/>
      <c r="CX111" s="199"/>
      <c r="CY111" s="199"/>
      <c r="CZ111" s="199"/>
      <c r="DA111" s="279"/>
      <c r="DB111" s="199"/>
      <c r="DC111" s="199"/>
      <c r="DD111" s="199"/>
      <c r="DE111" s="199"/>
    </row>
    <row r="112" spans="1:109" s="213" customFormat="1" ht="18.75" customHeight="1">
      <c r="A112" s="212"/>
      <c r="B112" s="198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199"/>
      <c r="BR112" s="199"/>
      <c r="BS112" s="199"/>
      <c r="BT112" s="199"/>
      <c r="BU112" s="199"/>
      <c r="BV112" s="199"/>
      <c r="BW112" s="199"/>
      <c r="BX112" s="199"/>
      <c r="BY112" s="199"/>
      <c r="BZ112" s="199"/>
      <c r="CA112" s="199"/>
      <c r="CB112" s="199"/>
      <c r="CC112" s="199"/>
      <c r="CD112" s="199"/>
      <c r="CE112" s="199"/>
      <c r="CF112" s="199"/>
      <c r="CG112" s="199"/>
      <c r="CH112" s="199"/>
      <c r="CI112" s="199"/>
      <c r="CJ112" s="199"/>
      <c r="CK112" s="199"/>
      <c r="CL112" s="199"/>
      <c r="CM112" s="199"/>
      <c r="CN112" s="199"/>
      <c r="CO112" s="199"/>
      <c r="CP112" s="199"/>
      <c r="CQ112" s="199"/>
      <c r="CR112" s="199"/>
      <c r="CS112" s="199"/>
      <c r="CT112" s="199"/>
      <c r="CU112" s="199"/>
      <c r="CV112" s="199"/>
      <c r="CW112" s="199"/>
      <c r="CX112" s="199"/>
      <c r="CY112" s="199"/>
      <c r="CZ112" s="199"/>
      <c r="DA112" s="279"/>
      <c r="DB112" s="199"/>
      <c r="DC112" s="199"/>
      <c r="DD112" s="199"/>
      <c r="DE112" s="199"/>
    </row>
  </sheetData>
  <sheetProtection/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55"/>
  <sheetViews>
    <sheetView showGridLines="0" zoomScale="90" zoomScaleNormal="90" zoomScalePageLayoutView="0" workbookViewId="0" topLeftCell="A1">
      <selection activeCell="P47" sqref="P47"/>
    </sheetView>
  </sheetViews>
  <sheetFormatPr defaultColWidth="7.28125" defaultRowHeight="13.5" customHeight="1"/>
  <cols>
    <col min="1" max="1" width="22.28125" style="99" customWidth="1"/>
    <col min="2" max="2" width="16.28125" style="97" customWidth="1"/>
    <col min="3" max="3" width="16.421875" style="97" customWidth="1"/>
    <col min="4" max="4" width="15.140625" style="97" customWidth="1"/>
    <col min="5" max="16384" width="7.28125" style="99" customWidth="1"/>
  </cols>
  <sheetData>
    <row r="1" spans="1:4" s="96" customFormat="1" ht="21">
      <c r="A1" s="679" t="s">
        <v>56</v>
      </c>
      <c r="B1" s="679"/>
      <c r="C1" s="679"/>
      <c r="D1" s="679"/>
    </row>
    <row r="2" spans="1:4" s="100" customFormat="1" ht="17.25">
      <c r="A2" s="671" t="s">
        <v>0</v>
      </c>
      <c r="B2" s="671" t="s">
        <v>173</v>
      </c>
      <c r="C2" s="671" t="s">
        <v>174</v>
      </c>
      <c r="D2" s="671" t="s">
        <v>175</v>
      </c>
    </row>
    <row r="3" spans="1:4" s="103" customFormat="1" ht="15" customHeight="1">
      <c r="A3" s="101" t="s">
        <v>144</v>
      </c>
      <c r="B3" s="102">
        <v>1478</v>
      </c>
      <c r="C3" s="102">
        <v>582</v>
      </c>
      <c r="D3" s="102">
        <v>107</v>
      </c>
    </row>
    <row r="4" spans="1:4" s="103" customFormat="1" ht="15" customHeight="1">
      <c r="A4" s="101" t="s">
        <v>152</v>
      </c>
      <c r="B4" s="102">
        <v>823</v>
      </c>
      <c r="C4" s="102">
        <v>349</v>
      </c>
      <c r="D4" s="102">
        <v>105</v>
      </c>
    </row>
    <row r="5" spans="1:4" s="103" customFormat="1" ht="15" customHeight="1">
      <c r="A5" s="104" t="s">
        <v>133</v>
      </c>
      <c r="B5" s="102">
        <v>547</v>
      </c>
      <c r="C5" s="102">
        <v>237</v>
      </c>
      <c r="D5" s="102">
        <v>94</v>
      </c>
    </row>
    <row r="6" spans="1:4" s="103" customFormat="1" ht="15" customHeight="1">
      <c r="A6" s="104" t="s">
        <v>135</v>
      </c>
      <c r="B6" s="102">
        <v>1424</v>
      </c>
      <c r="C6" s="102">
        <v>471</v>
      </c>
      <c r="D6" s="102">
        <v>91</v>
      </c>
    </row>
    <row r="7" spans="1:4" s="103" customFormat="1" ht="15" customHeight="1">
      <c r="A7" s="104" t="s">
        <v>126</v>
      </c>
      <c r="B7" s="102">
        <v>872</v>
      </c>
      <c r="C7" s="102">
        <v>410</v>
      </c>
      <c r="D7" s="102">
        <v>91</v>
      </c>
    </row>
    <row r="8" spans="1:4" s="103" customFormat="1" ht="15" customHeight="1">
      <c r="A8" s="104" t="s">
        <v>127</v>
      </c>
      <c r="B8" s="102">
        <v>1388</v>
      </c>
      <c r="C8" s="102">
        <v>629</v>
      </c>
      <c r="D8" s="102">
        <v>90</v>
      </c>
    </row>
    <row r="9" spans="1:4" s="103" customFormat="1" ht="15" customHeight="1">
      <c r="A9" s="104" t="s">
        <v>153</v>
      </c>
      <c r="B9" s="102">
        <v>535</v>
      </c>
      <c r="C9" s="102">
        <v>205</v>
      </c>
      <c r="D9" s="102">
        <v>88</v>
      </c>
    </row>
    <row r="10" spans="1:4" s="103" customFormat="1" ht="15" customHeight="1">
      <c r="A10" s="104" t="s">
        <v>117</v>
      </c>
      <c r="B10" s="102">
        <v>1040</v>
      </c>
      <c r="C10" s="102">
        <v>563</v>
      </c>
      <c r="D10" s="102">
        <v>86</v>
      </c>
    </row>
    <row r="11" spans="1:4" s="103" customFormat="1" ht="15" customHeight="1">
      <c r="A11" s="104" t="s">
        <v>123</v>
      </c>
      <c r="B11" s="102">
        <v>437</v>
      </c>
      <c r="C11" s="102">
        <v>158</v>
      </c>
      <c r="D11" s="102">
        <v>83</v>
      </c>
    </row>
    <row r="12" spans="1:4" s="103" customFormat="1" ht="15" customHeight="1">
      <c r="A12" s="104" t="s">
        <v>120</v>
      </c>
      <c r="B12" s="102">
        <v>438</v>
      </c>
      <c r="C12" s="102">
        <v>165</v>
      </c>
      <c r="D12" s="102">
        <v>80</v>
      </c>
    </row>
    <row r="13" spans="1:4" s="105" customFormat="1" ht="15" customHeight="1">
      <c r="A13" s="104" t="s">
        <v>138</v>
      </c>
      <c r="B13" s="102">
        <v>1066</v>
      </c>
      <c r="C13" s="102">
        <v>442</v>
      </c>
      <c r="D13" s="102">
        <v>75</v>
      </c>
    </row>
    <row r="14" spans="1:4" s="103" customFormat="1" ht="15" customHeight="1">
      <c r="A14" s="104" t="s">
        <v>139</v>
      </c>
      <c r="B14" s="102">
        <v>293</v>
      </c>
      <c r="C14" s="102">
        <v>181</v>
      </c>
      <c r="D14" s="102">
        <v>73</v>
      </c>
    </row>
    <row r="15" spans="1:4" s="103" customFormat="1" ht="15" customHeight="1">
      <c r="A15" s="104" t="s">
        <v>116</v>
      </c>
      <c r="B15" s="102">
        <v>1225</v>
      </c>
      <c r="C15" s="102">
        <v>735</v>
      </c>
      <c r="D15" s="102">
        <v>72</v>
      </c>
    </row>
    <row r="16" spans="1:4" s="103" customFormat="1" ht="15" customHeight="1">
      <c r="A16" s="104" t="s">
        <v>125</v>
      </c>
      <c r="B16" s="102">
        <v>536</v>
      </c>
      <c r="C16" s="102">
        <v>225</v>
      </c>
      <c r="D16" s="102">
        <v>69</v>
      </c>
    </row>
    <row r="17" spans="1:4" s="103" customFormat="1" ht="15" customHeight="1">
      <c r="A17" s="104" t="s">
        <v>132</v>
      </c>
      <c r="B17" s="102">
        <v>609</v>
      </c>
      <c r="C17" s="102">
        <v>203</v>
      </c>
      <c r="D17" s="102">
        <v>68</v>
      </c>
    </row>
    <row r="18" spans="1:4" s="103" customFormat="1" ht="15" customHeight="1">
      <c r="A18" s="104" t="s">
        <v>130</v>
      </c>
      <c r="B18" s="102">
        <v>839</v>
      </c>
      <c r="C18" s="102">
        <v>438</v>
      </c>
      <c r="D18" s="102">
        <v>66</v>
      </c>
    </row>
    <row r="19" spans="1:4" s="103" customFormat="1" ht="15" customHeight="1">
      <c r="A19" s="104" t="s">
        <v>131</v>
      </c>
      <c r="B19" s="102">
        <v>687</v>
      </c>
      <c r="C19" s="102">
        <v>432</v>
      </c>
      <c r="D19" s="102">
        <v>66</v>
      </c>
    </row>
    <row r="20" spans="1:4" s="103" customFormat="1" ht="15" customHeight="1">
      <c r="A20" s="104" t="s">
        <v>137</v>
      </c>
      <c r="B20" s="102">
        <v>432</v>
      </c>
      <c r="C20" s="102">
        <v>202</v>
      </c>
      <c r="D20" s="102">
        <v>65</v>
      </c>
    </row>
    <row r="21" spans="1:4" s="103" customFormat="1" ht="15" customHeight="1">
      <c r="A21" s="104" t="s">
        <v>124</v>
      </c>
      <c r="B21" s="102">
        <v>570</v>
      </c>
      <c r="C21" s="102">
        <v>284</v>
      </c>
      <c r="D21" s="102">
        <v>64</v>
      </c>
    </row>
    <row r="22" spans="1:4" s="103" customFormat="1" ht="15" customHeight="1">
      <c r="A22" s="104" t="s">
        <v>119</v>
      </c>
      <c r="B22" s="102">
        <v>4512</v>
      </c>
      <c r="C22" s="102">
        <v>443</v>
      </c>
      <c r="D22" s="102">
        <v>64</v>
      </c>
    </row>
    <row r="23" spans="1:4" s="103" customFormat="1" ht="15" customHeight="1">
      <c r="A23" s="104" t="s">
        <v>129</v>
      </c>
      <c r="B23" s="102">
        <v>847</v>
      </c>
      <c r="C23" s="102">
        <v>307</v>
      </c>
      <c r="D23" s="102">
        <v>63</v>
      </c>
    </row>
    <row r="24" spans="1:4" s="103" customFormat="1" ht="15" customHeight="1">
      <c r="A24" s="104" t="s">
        <v>140</v>
      </c>
      <c r="B24" s="102">
        <v>546</v>
      </c>
      <c r="C24" s="102">
        <v>145</v>
      </c>
      <c r="D24" s="102">
        <v>62</v>
      </c>
    </row>
    <row r="25" spans="1:4" s="103" customFormat="1" ht="15" customHeight="1">
      <c r="A25" s="104" t="s">
        <v>106</v>
      </c>
      <c r="B25" s="102">
        <v>1456</v>
      </c>
      <c r="C25" s="102">
        <v>298</v>
      </c>
      <c r="D25" s="102">
        <v>62</v>
      </c>
    </row>
    <row r="26" spans="1:4" s="103" customFormat="1" ht="15" customHeight="1">
      <c r="A26" s="104" t="s">
        <v>142</v>
      </c>
      <c r="B26" s="102">
        <v>608</v>
      </c>
      <c r="C26" s="102">
        <v>256</v>
      </c>
      <c r="D26" s="102">
        <v>62</v>
      </c>
    </row>
    <row r="27" spans="1:4" s="103" customFormat="1" ht="15" customHeight="1">
      <c r="A27" s="104" t="s">
        <v>143</v>
      </c>
      <c r="B27" s="102">
        <v>1679</v>
      </c>
      <c r="C27" s="102">
        <v>357</v>
      </c>
      <c r="D27" s="102">
        <v>61</v>
      </c>
    </row>
    <row r="28" spans="1:4" s="103" customFormat="1" ht="15" customHeight="1">
      <c r="A28" s="104" t="s">
        <v>115</v>
      </c>
      <c r="B28" s="102">
        <v>920</v>
      </c>
      <c r="C28" s="102">
        <v>444</v>
      </c>
      <c r="D28" s="102">
        <v>59</v>
      </c>
    </row>
    <row r="29" spans="1:4" s="103" customFormat="1" ht="15" customHeight="1">
      <c r="A29" s="104" t="s">
        <v>111</v>
      </c>
      <c r="B29" s="102">
        <v>650</v>
      </c>
      <c r="C29" s="106">
        <v>364</v>
      </c>
      <c r="D29" s="102">
        <v>56</v>
      </c>
    </row>
    <row r="30" spans="1:4" s="103" customFormat="1" ht="15" customHeight="1">
      <c r="A30" s="104" t="s">
        <v>118</v>
      </c>
      <c r="B30" s="102">
        <v>1053</v>
      </c>
      <c r="C30" s="102">
        <v>393</v>
      </c>
      <c r="D30" s="102">
        <v>56</v>
      </c>
    </row>
    <row r="31" spans="1:4" s="103" customFormat="1" ht="15" customHeight="1">
      <c r="A31" s="104" t="s">
        <v>109</v>
      </c>
      <c r="B31" s="102">
        <v>380</v>
      </c>
      <c r="C31" s="102">
        <v>176</v>
      </c>
      <c r="D31" s="102">
        <v>54</v>
      </c>
    </row>
    <row r="32" spans="1:4" s="103" customFormat="1" ht="15" customHeight="1">
      <c r="A32" s="104" t="s">
        <v>147</v>
      </c>
      <c r="B32" s="102">
        <v>721</v>
      </c>
      <c r="C32" s="102">
        <v>225</v>
      </c>
      <c r="D32" s="102">
        <v>54</v>
      </c>
    </row>
    <row r="33" spans="1:4" s="103" customFormat="1" ht="15" customHeight="1">
      <c r="A33" s="104" t="s">
        <v>154</v>
      </c>
      <c r="B33" s="102">
        <v>433</v>
      </c>
      <c r="C33" s="102">
        <v>171</v>
      </c>
      <c r="D33" s="102">
        <v>53</v>
      </c>
    </row>
    <row r="34" spans="1:4" s="103" customFormat="1" ht="15" customHeight="1">
      <c r="A34" s="104" t="s">
        <v>136</v>
      </c>
      <c r="B34" s="102">
        <v>796</v>
      </c>
      <c r="C34" s="102">
        <v>351</v>
      </c>
      <c r="D34" s="102">
        <v>53</v>
      </c>
    </row>
    <row r="35" spans="1:4" s="103" customFormat="1" ht="15" customHeight="1">
      <c r="A35" s="104" t="s">
        <v>105</v>
      </c>
      <c r="B35" s="102">
        <v>445</v>
      </c>
      <c r="C35" s="102">
        <v>239</v>
      </c>
      <c r="D35" s="102">
        <v>52</v>
      </c>
    </row>
    <row r="36" spans="1:4" s="103" customFormat="1" ht="15" customHeight="1">
      <c r="A36" s="104" t="s">
        <v>134</v>
      </c>
      <c r="B36" s="102">
        <v>390</v>
      </c>
      <c r="C36" s="102">
        <v>167</v>
      </c>
      <c r="D36" s="102">
        <v>51</v>
      </c>
    </row>
    <row r="37" spans="1:4" s="103" customFormat="1" ht="15" customHeight="1">
      <c r="A37" s="104" t="s">
        <v>148</v>
      </c>
      <c r="B37" s="102">
        <v>554</v>
      </c>
      <c r="C37" s="102">
        <v>208</v>
      </c>
      <c r="D37" s="102">
        <v>49</v>
      </c>
    </row>
    <row r="38" spans="1:4" s="103" customFormat="1" ht="15" customHeight="1">
      <c r="A38" s="104" t="s">
        <v>112</v>
      </c>
      <c r="B38" s="102">
        <v>670</v>
      </c>
      <c r="C38" s="102">
        <v>330</v>
      </c>
      <c r="D38" s="102">
        <v>49</v>
      </c>
    </row>
    <row r="39" spans="1:4" s="103" customFormat="1" ht="15" customHeight="1">
      <c r="A39" s="104" t="s">
        <v>146</v>
      </c>
      <c r="B39" s="102">
        <v>676</v>
      </c>
      <c r="C39" s="102">
        <v>268</v>
      </c>
      <c r="D39" s="102">
        <v>49</v>
      </c>
    </row>
    <row r="40" spans="1:4" s="103" customFormat="1" ht="15" customHeight="1">
      <c r="A40" s="104" t="s">
        <v>149</v>
      </c>
      <c r="B40" s="102">
        <v>879</v>
      </c>
      <c r="C40" s="102">
        <v>334</v>
      </c>
      <c r="D40" s="102">
        <v>48</v>
      </c>
    </row>
    <row r="41" spans="1:4" s="103" customFormat="1" ht="15" customHeight="1">
      <c r="A41" s="104" t="s">
        <v>122</v>
      </c>
      <c r="B41" s="102">
        <v>420</v>
      </c>
      <c r="C41" s="102">
        <v>165</v>
      </c>
      <c r="D41" s="102">
        <v>46</v>
      </c>
    </row>
    <row r="42" spans="1:4" s="103" customFormat="1" ht="15" customHeight="1">
      <c r="A42" s="104" t="s">
        <v>141</v>
      </c>
      <c r="B42" s="102">
        <v>530</v>
      </c>
      <c r="C42" s="102">
        <v>325</v>
      </c>
      <c r="D42" s="102">
        <v>44</v>
      </c>
    </row>
    <row r="43" spans="1:4" s="103" customFormat="1" ht="15" customHeight="1">
      <c r="A43" s="104" t="s">
        <v>150</v>
      </c>
      <c r="B43" s="102">
        <v>593</v>
      </c>
      <c r="C43" s="102">
        <v>206</v>
      </c>
      <c r="D43" s="102">
        <v>42</v>
      </c>
    </row>
    <row r="44" spans="1:4" s="103" customFormat="1" ht="15" customHeight="1">
      <c r="A44" s="104" t="s">
        <v>113</v>
      </c>
      <c r="B44" s="102">
        <v>588</v>
      </c>
      <c r="C44" s="102">
        <v>363</v>
      </c>
      <c r="D44" s="102">
        <v>41</v>
      </c>
    </row>
    <row r="45" spans="1:4" s="103" customFormat="1" ht="15" customHeight="1">
      <c r="A45" s="104" t="s">
        <v>151</v>
      </c>
      <c r="B45" s="102">
        <v>477</v>
      </c>
      <c r="C45" s="102">
        <v>147</v>
      </c>
      <c r="D45" s="102">
        <v>40</v>
      </c>
    </row>
    <row r="46" spans="1:4" s="103" customFormat="1" ht="15" customHeight="1">
      <c r="A46" s="104" t="s">
        <v>110</v>
      </c>
      <c r="B46" s="102">
        <v>548</v>
      </c>
      <c r="C46" s="102">
        <v>249</v>
      </c>
      <c r="D46" s="102">
        <v>40</v>
      </c>
    </row>
    <row r="47" spans="1:4" s="103" customFormat="1" ht="15" customHeight="1">
      <c r="A47" s="104" t="s">
        <v>128</v>
      </c>
      <c r="B47" s="102">
        <v>474</v>
      </c>
      <c r="C47" s="102">
        <v>185</v>
      </c>
      <c r="D47" s="102">
        <v>39</v>
      </c>
    </row>
    <row r="48" spans="1:4" s="103" customFormat="1" ht="15" customHeight="1">
      <c r="A48" s="104" t="s">
        <v>114</v>
      </c>
      <c r="B48" s="102">
        <v>1428</v>
      </c>
      <c r="C48" s="102">
        <v>697</v>
      </c>
      <c r="D48" s="102">
        <v>37</v>
      </c>
    </row>
    <row r="49" spans="1:4" s="103" customFormat="1" ht="15" customHeight="1">
      <c r="A49" s="104" t="s">
        <v>145</v>
      </c>
      <c r="B49" s="102">
        <v>472</v>
      </c>
      <c r="C49" s="102">
        <v>196</v>
      </c>
      <c r="D49" s="102">
        <v>35</v>
      </c>
    </row>
    <row r="50" spans="1:4" s="103" customFormat="1" ht="15" customHeight="1">
      <c r="A50" s="104" t="s">
        <v>121</v>
      </c>
      <c r="B50" s="102">
        <v>412</v>
      </c>
      <c r="C50" s="102">
        <v>195</v>
      </c>
      <c r="D50" s="102">
        <v>34</v>
      </c>
    </row>
    <row r="51" spans="1:4" s="103" customFormat="1" ht="15" customHeight="1">
      <c r="A51" s="104" t="s">
        <v>108</v>
      </c>
      <c r="B51" s="102">
        <v>7281</v>
      </c>
      <c r="C51" s="102">
        <v>434</v>
      </c>
      <c r="D51" s="102">
        <v>25</v>
      </c>
    </row>
    <row r="52" spans="1:4" s="103" customFormat="1" ht="15" customHeight="1">
      <c r="A52" s="104" t="s">
        <v>107</v>
      </c>
      <c r="B52" s="102">
        <v>228</v>
      </c>
      <c r="C52" s="102">
        <v>58</v>
      </c>
      <c r="D52" s="102">
        <v>15</v>
      </c>
    </row>
    <row r="53" spans="1:4" s="100" customFormat="1" ht="17.25">
      <c r="A53" s="671" t="s">
        <v>1</v>
      </c>
      <c r="B53" s="107">
        <f>SUM(B3:B52)</f>
        <v>46905</v>
      </c>
      <c r="C53" s="107">
        <f>SUM(C3:C52)</f>
        <v>15607</v>
      </c>
      <c r="D53" s="107">
        <f>SUM(D3:D52)</f>
        <v>3028</v>
      </c>
    </row>
    <row r="54" spans="1:4" s="100" customFormat="1" ht="17.25">
      <c r="A54" s="108" t="s">
        <v>176</v>
      </c>
      <c r="B54" s="109"/>
      <c r="C54" s="109"/>
      <c r="D54" s="109"/>
    </row>
    <row r="55" spans="2:4" ht="18" customHeight="1">
      <c r="B55" s="110"/>
      <c r="C55" s="110"/>
      <c r="D55" s="11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4"/>
  <sheetViews>
    <sheetView showGridLines="0" zoomScale="140" zoomScaleNormal="140" zoomScalePageLayoutView="0" workbookViewId="0" topLeftCell="A1">
      <selection activeCell="I58" sqref="I58"/>
    </sheetView>
  </sheetViews>
  <sheetFormatPr defaultColWidth="5.7109375" defaultRowHeight="13.5" customHeight="1"/>
  <cols>
    <col min="1" max="1" width="8.421875" style="99" customWidth="1"/>
    <col min="2" max="2" width="7.7109375" style="99" customWidth="1"/>
    <col min="3" max="3" width="6.57421875" style="99" bestFit="1" customWidth="1"/>
    <col min="4" max="8" width="7.7109375" style="99" customWidth="1"/>
    <col min="9" max="16384" width="5.7109375" style="99" customWidth="1"/>
  </cols>
  <sheetData>
    <row r="1" spans="1:8" s="219" customFormat="1" ht="17.25" customHeight="1">
      <c r="A1" s="653" t="s">
        <v>491</v>
      </c>
      <c r="B1" s="653"/>
      <c r="C1" s="653"/>
      <c r="D1" s="653"/>
      <c r="E1" s="653"/>
      <c r="F1" s="653"/>
      <c r="G1" s="653"/>
      <c r="H1" s="653"/>
    </row>
    <row r="2" spans="1:8" s="273" customFormat="1" ht="14.25" customHeight="1">
      <c r="A2" s="272" t="s">
        <v>24</v>
      </c>
      <c r="B2" s="680">
        <v>2548</v>
      </c>
      <c r="C2" s="680">
        <v>2549</v>
      </c>
      <c r="D2" s="680">
        <v>2550</v>
      </c>
      <c r="E2" s="680">
        <v>2551</v>
      </c>
      <c r="F2" s="680">
        <v>2552</v>
      </c>
      <c r="G2" s="680">
        <v>2553</v>
      </c>
      <c r="H2" s="680">
        <v>2554</v>
      </c>
    </row>
    <row r="3" spans="1:8" s="274" customFormat="1" ht="12.75" customHeight="1">
      <c r="A3" s="269" t="s">
        <v>116</v>
      </c>
      <c r="B3" s="275">
        <v>75918</v>
      </c>
      <c r="C3" s="275">
        <v>77208</v>
      </c>
      <c r="D3" s="275">
        <v>78737</v>
      </c>
      <c r="E3" s="275">
        <v>83724</v>
      </c>
      <c r="F3" s="275">
        <v>85811</v>
      </c>
      <c r="G3" s="275">
        <v>88857</v>
      </c>
      <c r="H3" s="267">
        <v>92627</v>
      </c>
    </row>
    <row r="4" spans="1:8" s="274" customFormat="1" ht="12.75" customHeight="1">
      <c r="A4" s="269" t="s">
        <v>115</v>
      </c>
      <c r="B4" s="275">
        <v>80062</v>
      </c>
      <c r="C4" s="275">
        <v>80278</v>
      </c>
      <c r="D4" s="275">
        <v>83042</v>
      </c>
      <c r="E4" s="275">
        <v>83274</v>
      </c>
      <c r="F4" s="275">
        <v>84989</v>
      </c>
      <c r="G4" s="275">
        <v>88135</v>
      </c>
      <c r="H4" s="267">
        <v>90754</v>
      </c>
    </row>
    <row r="5" spans="1:8" s="274" customFormat="1" ht="12.75" customHeight="1">
      <c r="A5" s="269" t="s">
        <v>130</v>
      </c>
      <c r="B5" s="275">
        <v>74425</v>
      </c>
      <c r="C5" s="275">
        <v>75273</v>
      </c>
      <c r="D5" s="275">
        <v>76733</v>
      </c>
      <c r="E5" s="275">
        <v>78991</v>
      </c>
      <c r="F5" s="275">
        <v>81111</v>
      </c>
      <c r="G5" s="275">
        <v>85191</v>
      </c>
      <c r="H5" s="267">
        <v>90411</v>
      </c>
    </row>
    <row r="6" spans="1:8" s="274" customFormat="1" ht="12.75" customHeight="1">
      <c r="A6" s="269" t="s">
        <v>144</v>
      </c>
      <c r="B6" s="275">
        <v>68188</v>
      </c>
      <c r="C6" s="275">
        <v>72083</v>
      </c>
      <c r="D6" s="275">
        <v>73839</v>
      </c>
      <c r="E6" s="275">
        <v>75812</v>
      </c>
      <c r="F6" s="275">
        <v>80855</v>
      </c>
      <c r="G6" s="275">
        <v>83565</v>
      </c>
      <c r="H6" s="267">
        <v>86311</v>
      </c>
    </row>
    <row r="7" spans="1:8" s="274" customFormat="1" ht="12.75" customHeight="1">
      <c r="A7" s="269" t="s">
        <v>152</v>
      </c>
      <c r="B7" s="275">
        <v>69812</v>
      </c>
      <c r="C7" s="275">
        <v>71944</v>
      </c>
      <c r="D7" s="275">
        <v>72865</v>
      </c>
      <c r="E7" s="275">
        <v>73839</v>
      </c>
      <c r="F7" s="275">
        <v>74476</v>
      </c>
      <c r="G7" s="275">
        <v>77149</v>
      </c>
      <c r="H7" s="267">
        <v>77410</v>
      </c>
    </row>
    <row r="8" spans="1:8" s="274" customFormat="1" ht="12.75" customHeight="1">
      <c r="A8" s="269" t="s">
        <v>127</v>
      </c>
      <c r="B8" s="275">
        <v>52237</v>
      </c>
      <c r="C8" s="275">
        <v>54429</v>
      </c>
      <c r="D8" s="275">
        <v>56287</v>
      </c>
      <c r="E8" s="275">
        <v>58268</v>
      </c>
      <c r="F8" s="275">
        <v>67875</v>
      </c>
      <c r="G8" s="275">
        <v>70319</v>
      </c>
      <c r="H8" s="267">
        <v>72434</v>
      </c>
    </row>
    <row r="9" spans="1:8" s="274" customFormat="1" ht="12.75" customHeight="1">
      <c r="A9" s="269" t="s">
        <v>118</v>
      </c>
      <c r="B9" s="275">
        <v>49966</v>
      </c>
      <c r="C9" s="275">
        <v>53276</v>
      </c>
      <c r="D9" s="275">
        <v>60414</v>
      </c>
      <c r="E9" s="275">
        <v>63650</v>
      </c>
      <c r="F9" s="275">
        <v>65618</v>
      </c>
      <c r="G9" s="275">
        <v>69336</v>
      </c>
      <c r="H9" s="267">
        <v>72041</v>
      </c>
    </row>
    <row r="10" spans="1:8" s="274" customFormat="1" ht="12.75" customHeight="1">
      <c r="A10" s="269" t="s">
        <v>138</v>
      </c>
      <c r="B10" s="275">
        <v>54224</v>
      </c>
      <c r="C10" s="275">
        <v>56465</v>
      </c>
      <c r="D10" s="275">
        <v>58700</v>
      </c>
      <c r="E10" s="275">
        <v>62787</v>
      </c>
      <c r="F10" s="275">
        <v>65075</v>
      </c>
      <c r="G10" s="275">
        <v>66657</v>
      </c>
      <c r="H10" s="267">
        <v>70069</v>
      </c>
    </row>
    <row r="11" spans="1:8" s="274" customFormat="1" ht="12.75" customHeight="1">
      <c r="A11" s="269" t="s">
        <v>129</v>
      </c>
      <c r="B11" s="275">
        <v>57673</v>
      </c>
      <c r="C11" s="275">
        <v>59704</v>
      </c>
      <c r="D11" s="275">
        <v>60154</v>
      </c>
      <c r="E11" s="275">
        <v>61419</v>
      </c>
      <c r="F11" s="275">
        <v>62418</v>
      </c>
      <c r="G11" s="275">
        <v>63703</v>
      </c>
      <c r="H11" s="267">
        <v>65000</v>
      </c>
    </row>
    <row r="12" spans="1:8" s="274" customFormat="1" ht="12.75" customHeight="1">
      <c r="A12" s="269" t="s">
        <v>148</v>
      </c>
      <c r="B12" s="275">
        <v>48576</v>
      </c>
      <c r="C12" s="275">
        <v>50447</v>
      </c>
      <c r="D12" s="275">
        <v>52287</v>
      </c>
      <c r="E12" s="275">
        <v>55547</v>
      </c>
      <c r="F12" s="275">
        <v>59837</v>
      </c>
      <c r="G12" s="275">
        <v>62255</v>
      </c>
      <c r="H12" s="267">
        <v>64594</v>
      </c>
    </row>
    <row r="13" spans="1:8" s="274" customFormat="1" ht="12.75" customHeight="1">
      <c r="A13" s="269" t="s">
        <v>132</v>
      </c>
      <c r="B13" s="275">
        <v>51186</v>
      </c>
      <c r="C13" s="275">
        <v>55316</v>
      </c>
      <c r="D13" s="275">
        <v>59114</v>
      </c>
      <c r="E13" s="275">
        <v>60190</v>
      </c>
      <c r="F13" s="275">
        <v>60895</v>
      </c>
      <c r="G13" s="275">
        <v>62806</v>
      </c>
      <c r="H13" s="267">
        <v>64281</v>
      </c>
    </row>
    <row r="14" spans="1:8" s="274" customFormat="1" ht="12.75" customHeight="1">
      <c r="A14" s="269" t="s">
        <v>140</v>
      </c>
      <c r="B14" s="275">
        <v>56368</v>
      </c>
      <c r="C14" s="275">
        <v>56932</v>
      </c>
      <c r="D14" s="275">
        <v>57323</v>
      </c>
      <c r="E14" s="275">
        <v>57882</v>
      </c>
      <c r="F14" s="275">
        <v>58111</v>
      </c>
      <c r="G14" s="275">
        <v>58485</v>
      </c>
      <c r="H14" s="267">
        <v>59350</v>
      </c>
    </row>
    <row r="15" spans="1:8" s="274" customFormat="1" ht="12.75" customHeight="1">
      <c r="A15" s="269" t="s">
        <v>137</v>
      </c>
      <c r="B15" s="275">
        <v>49166</v>
      </c>
      <c r="C15" s="275">
        <v>49491</v>
      </c>
      <c r="D15" s="275">
        <v>51027</v>
      </c>
      <c r="E15" s="275">
        <v>52403</v>
      </c>
      <c r="F15" s="275">
        <v>55187</v>
      </c>
      <c r="G15" s="275">
        <v>56332</v>
      </c>
      <c r="H15" s="267">
        <v>57872</v>
      </c>
    </row>
    <row r="16" spans="1:8" s="274" customFormat="1" ht="12.75" customHeight="1">
      <c r="A16" s="269" t="s">
        <v>150</v>
      </c>
      <c r="B16" s="275">
        <v>44095</v>
      </c>
      <c r="C16" s="275">
        <v>46430</v>
      </c>
      <c r="D16" s="275">
        <v>48170</v>
      </c>
      <c r="E16" s="275">
        <v>49526</v>
      </c>
      <c r="F16" s="275">
        <v>52320</v>
      </c>
      <c r="G16" s="275">
        <v>55575</v>
      </c>
      <c r="H16" s="267">
        <v>56530</v>
      </c>
    </row>
    <row r="17" spans="1:8" s="274" customFormat="1" ht="12.75" customHeight="1">
      <c r="A17" s="269" t="s">
        <v>147</v>
      </c>
      <c r="B17" s="275">
        <v>47392</v>
      </c>
      <c r="C17" s="275">
        <v>48020</v>
      </c>
      <c r="D17" s="275">
        <v>48561</v>
      </c>
      <c r="E17" s="275">
        <v>52641</v>
      </c>
      <c r="F17" s="275">
        <v>53256</v>
      </c>
      <c r="G17" s="275">
        <v>54764</v>
      </c>
      <c r="H17" s="267">
        <v>55520</v>
      </c>
    </row>
    <row r="18" spans="1:8" s="274" customFormat="1" ht="12.75" customHeight="1">
      <c r="A18" s="269" t="s">
        <v>126</v>
      </c>
      <c r="B18" s="275">
        <v>43971</v>
      </c>
      <c r="C18" s="275">
        <v>46394</v>
      </c>
      <c r="D18" s="275">
        <v>48696</v>
      </c>
      <c r="E18" s="275">
        <v>51611</v>
      </c>
      <c r="F18" s="275">
        <v>52962</v>
      </c>
      <c r="G18" s="275">
        <v>54418</v>
      </c>
      <c r="H18" s="267">
        <v>54485</v>
      </c>
    </row>
    <row r="19" spans="1:8" s="274" customFormat="1" ht="12.75" customHeight="1">
      <c r="A19" s="269" t="s">
        <v>142</v>
      </c>
      <c r="B19" s="275">
        <v>46199</v>
      </c>
      <c r="C19" s="275">
        <v>47955</v>
      </c>
      <c r="D19" s="275">
        <v>48435</v>
      </c>
      <c r="E19" s="275">
        <v>51008</v>
      </c>
      <c r="F19" s="275">
        <v>52739</v>
      </c>
      <c r="G19" s="275">
        <v>53166</v>
      </c>
      <c r="H19" s="267">
        <v>53992</v>
      </c>
    </row>
    <row r="20" spans="1:8" s="274" customFormat="1" ht="12.75" customHeight="1">
      <c r="A20" s="269" t="s">
        <v>141</v>
      </c>
      <c r="B20" s="275">
        <v>47791</v>
      </c>
      <c r="C20" s="275">
        <v>48404</v>
      </c>
      <c r="D20" s="275">
        <v>48714</v>
      </c>
      <c r="E20" s="275">
        <v>49062</v>
      </c>
      <c r="F20" s="275">
        <v>51036</v>
      </c>
      <c r="G20" s="275">
        <v>51686</v>
      </c>
      <c r="H20" s="267">
        <v>52426</v>
      </c>
    </row>
    <row r="21" spans="1:8" s="274" customFormat="1" ht="12.75" customHeight="1">
      <c r="A21" s="269" t="s">
        <v>113</v>
      </c>
      <c r="B21" s="275">
        <v>34427</v>
      </c>
      <c r="C21" s="275">
        <v>37756</v>
      </c>
      <c r="D21" s="275">
        <v>39476</v>
      </c>
      <c r="E21" s="275">
        <v>40510</v>
      </c>
      <c r="F21" s="275">
        <v>43533</v>
      </c>
      <c r="G21" s="275">
        <v>48028</v>
      </c>
      <c r="H21" s="267">
        <v>52164</v>
      </c>
    </row>
    <row r="22" spans="1:8" s="274" customFormat="1" ht="12.75" customHeight="1">
      <c r="A22" s="269" t="s">
        <v>119</v>
      </c>
      <c r="B22" s="275">
        <v>41163</v>
      </c>
      <c r="C22" s="275">
        <v>43317</v>
      </c>
      <c r="D22" s="275">
        <v>45386</v>
      </c>
      <c r="E22" s="275">
        <v>46794</v>
      </c>
      <c r="F22" s="275">
        <v>48653</v>
      </c>
      <c r="G22" s="275">
        <v>50023</v>
      </c>
      <c r="H22" s="267">
        <v>52026</v>
      </c>
    </row>
    <row r="23" spans="1:8" s="274" customFormat="1" ht="12.75" customHeight="1">
      <c r="A23" s="269" t="s">
        <v>149</v>
      </c>
      <c r="B23" s="275">
        <v>45451</v>
      </c>
      <c r="C23" s="275">
        <v>46117</v>
      </c>
      <c r="D23" s="275">
        <v>46819</v>
      </c>
      <c r="E23" s="275">
        <v>47792</v>
      </c>
      <c r="F23" s="275">
        <v>49982</v>
      </c>
      <c r="G23" s="275">
        <v>52056</v>
      </c>
      <c r="H23" s="267">
        <v>51726</v>
      </c>
    </row>
    <row r="24" spans="1:8" s="274" customFormat="1" ht="12.75" customHeight="1">
      <c r="A24" s="269" t="s">
        <v>117</v>
      </c>
      <c r="B24" s="275">
        <v>40574</v>
      </c>
      <c r="C24" s="275">
        <v>45143</v>
      </c>
      <c r="D24" s="275">
        <v>46404</v>
      </c>
      <c r="E24" s="275">
        <v>47838</v>
      </c>
      <c r="F24" s="275">
        <v>48672</v>
      </c>
      <c r="G24" s="275">
        <v>50008</v>
      </c>
      <c r="H24" s="267">
        <v>50737</v>
      </c>
    </row>
    <row r="25" spans="1:8" s="274" customFormat="1" ht="12.75" customHeight="1">
      <c r="A25" s="269" t="s">
        <v>131</v>
      </c>
      <c r="B25" s="275">
        <v>43721</v>
      </c>
      <c r="C25" s="275">
        <v>45005</v>
      </c>
      <c r="D25" s="275">
        <v>46022</v>
      </c>
      <c r="E25" s="275">
        <v>47412</v>
      </c>
      <c r="F25" s="275">
        <v>48861</v>
      </c>
      <c r="G25" s="275">
        <v>49524</v>
      </c>
      <c r="H25" s="267">
        <v>50265</v>
      </c>
    </row>
    <row r="26" spans="1:8" s="274" customFormat="1" ht="12.75" customHeight="1">
      <c r="A26" s="269" t="s">
        <v>125</v>
      </c>
      <c r="B26" s="275">
        <v>42291</v>
      </c>
      <c r="C26" s="275">
        <v>43499</v>
      </c>
      <c r="D26" s="275">
        <v>45243</v>
      </c>
      <c r="E26" s="275">
        <v>44826</v>
      </c>
      <c r="F26" s="275">
        <v>43684</v>
      </c>
      <c r="G26" s="275">
        <v>45101</v>
      </c>
      <c r="H26" s="267">
        <v>46917</v>
      </c>
    </row>
    <row r="27" spans="1:8" s="274" customFormat="1" ht="12.75" customHeight="1">
      <c r="A27" s="269" t="s">
        <v>120</v>
      </c>
      <c r="B27" s="275">
        <v>42226</v>
      </c>
      <c r="C27" s="275">
        <v>42275</v>
      </c>
      <c r="D27" s="275">
        <v>43885</v>
      </c>
      <c r="E27" s="275">
        <v>44092</v>
      </c>
      <c r="F27" s="275">
        <v>44106</v>
      </c>
      <c r="G27" s="275">
        <v>45446</v>
      </c>
      <c r="H27" s="267">
        <v>46447</v>
      </c>
    </row>
    <row r="28" spans="1:8" s="274" customFormat="1" ht="12.75" customHeight="1">
      <c r="A28" s="269" t="s">
        <v>143</v>
      </c>
      <c r="B28" s="275">
        <v>44515</v>
      </c>
      <c r="C28" s="275">
        <v>44861</v>
      </c>
      <c r="D28" s="275">
        <v>45145</v>
      </c>
      <c r="E28" s="275">
        <v>45537</v>
      </c>
      <c r="F28" s="275">
        <v>45568</v>
      </c>
      <c r="G28" s="275">
        <v>45829</v>
      </c>
      <c r="H28" s="267">
        <v>46263</v>
      </c>
    </row>
    <row r="29" spans="1:8" s="274" customFormat="1" ht="12.75" customHeight="1">
      <c r="A29" s="269" t="s">
        <v>153</v>
      </c>
      <c r="B29" s="275">
        <v>39390</v>
      </c>
      <c r="C29" s="275">
        <v>40669</v>
      </c>
      <c r="D29" s="275">
        <v>41490</v>
      </c>
      <c r="E29" s="275">
        <v>42367</v>
      </c>
      <c r="F29" s="275">
        <v>43826</v>
      </c>
      <c r="G29" s="275">
        <v>44833</v>
      </c>
      <c r="H29" s="267">
        <v>46212</v>
      </c>
    </row>
    <row r="30" spans="1:8" s="274" customFormat="1" ht="12.75" customHeight="1">
      <c r="A30" s="269" t="s">
        <v>135</v>
      </c>
      <c r="B30" s="275">
        <v>46334</v>
      </c>
      <c r="C30" s="275">
        <v>46857</v>
      </c>
      <c r="D30" s="275">
        <v>46443</v>
      </c>
      <c r="E30" s="275">
        <v>46551</v>
      </c>
      <c r="F30" s="275">
        <v>45930</v>
      </c>
      <c r="G30" s="275">
        <v>46294</v>
      </c>
      <c r="H30" s="267">
        <v>46019</v>
      </c>
    </row>
    <row r="31" spans="1:8" s="274" customFormat="1" ht="12.75" customHeight="1">
      <c r="A31" s="269" t="s">
        <v>123</v>
      </c>
      <c r="B31" s="275">
        <v>43562</v>
      </c>
      <c r="C31" s="275">
        <v>43566</v>
      </c>
      <c r="D31" s="275">
        <v>44345</v>
      </c>
      <c r="E31" s="275">
        <v>44303</v>
      </c>
      <c r="F31" s="275">
        <v>44316</v>
      </c>
      <c r="G31" s="275">
        <v>44420</v>
      </c>
      <c r="H31" s="267">
        <v>45949</v>
      </c>
    </row>
    <row r="32" spans="1:8" s="274" customFormat="1" ht="12.75" customHeight="1">
      <c r="A32" s="269" t="s">
        <v>154</v>
      </c>
      <c r="B32" s="275">
        <v>43874</v>
      </c>
      <c r="C32" s="275">
        <v>44959</v>
      </c>
      <c r="D32" s="275">
        <v>46093</v>
      </c>
      <c r="E32" s="275">
        <v>46400</v>
      </c>
      <c r="F32" s="275">
        <v>46704</v>
      </c>
      <c r="G32" s="275">
        <v>46903</v>
      </c>
      <c r="H32" s="267">
        <v>45758</v>
      </c>
    </row>
    <row r="33" spans="1:8" s="274" customFormat="1" ht="12.75" customHeight="1">
      <c r="A33" s="269" t="s">
        <v>139</v>
      </c>
      <c r="B33" s="275">
        <v>36085</v>
      </c>
      <c r="C33" s="275">
        <v>36861</v>
      </c>
      <c r="D33" s="275">
        <v>37361</v>
      </c>
      <c r="E33" s="275">
        <v>37723</v>
      </c>
      <c r="F33" s="275">
        <v>41990</v>
      </c>
      <c r="G33" s="275">
        <v>42409</v>
      </c>
      <c r="H33" s="267">
        <v>45327</v>
      </c>
    </row>
    <row r="34" spans="1:8" s="274" customFormat="1" ht="12.75" customHeight="1">
      <c r="A34" s="269" t="s">
        <v>110</v>
      </c>
      <c r="B34" s="275">
        <v>38345</v>
      </c>
      <c r="C34" s="275">
        <v>40098</v>
      </c>
      <c r="D34" s="275">
        <v>41465</v>
      </c>
      <c r="E34" s="275">
        <v>41418</v>
      </c>
      <c r="F34" s="275">
        <v>42420</v>
      </c>
      <c r="G34" s="275">
        <v>43034</v>
      </c>
      <c r="H34" s="267">
        <v>42847</v>
      </c>
    </row>
    <row r="35" spans="1:8" s="274" customFormat="1" ht="12.75" customHeight="1">
      <c r="A35" s="269" t="s">
        <v>114</v>
      </c>
      <c r="B35" s="275">
        <v>35312</v>
      </c>
      <c r="C35" s="275">
        <v>35662</v>
      </c>
      <c r="D35" s="275">
        <v>36101</v>
      </c>
      <c r="E35" s="275">
        <v>36855</v>
      </c>
      <c r="F35" s="275">
        <v>38988</v>
      </c>
      <c r="G35" s="275">
        <v>39639</v>
      </c>
      <c r="H35" s="267">
        <v>40855</v>
      </c>
    </row>
    <row r="36" spans="1:8" s="274" customFormat="1" ht="12.75" customHeight="1">
      <c r="A36" s="269" t="s">
        <v>136</v>
      </c>
      <c r="B36" s="275">
        <v>30775</v>
      </c>
      <c r="C36" s="275">
        <v>32460</v>
      </c>
      <c r="D36" s="275">
        <v>33764</v>
      </c>
      <c r="E36" s="275">
        <v>35349</v>
      </c>
      <c r="F36" s="275">
        <v>35846</v>
      </c>
      <c r="G36" s="275">
        <v>37606</v>
      </c>
      <c r="H36" s="267">
        <v>39183</v>
      </c>
    </row>
    <row r="37" spans="1:8" s="274" customFormat="1" ht="12.75" customHeight="1">
      <c r="A37" s="269" t="s">
        <v>124</v>
      </c>
      <c r="B37" s="275">
        <v>33469</v>
      </c>
      <c r="C37" s="275">
        <v>34192</v>
      </c>
      <c r="D37" s="275">
        <v>34901</v>
      </c>
      <c r="E37" s="275">
        <v>35560</v>
      </c>
      <c r="F37" s="275">
        <v>36109</v>
      </c>
      <c r="G37" s="275">
        <v>36668</v>
      </c>
      <c r="H37" s="267">
        <v>37445</v>
      </c>
    </row>
    <row r="38" spans="1:8" s="274" customFormat="1" ht="12.75" customHeight="1">
      <c r="A38" s="269" t="s">
        <v>134</v>
      </c>
      <c r="B38" s="275">
        <v>34903</v>
      </c>
      <c r="C38" s="275">
        <v>34811</v>
      </c>
      <c r="D38" s="275">
        <v>36734</v>
      </c>
      <c r="E38" s="275">
        <v>36764</v>
      </c>
      <c r="F38" s="275">
        <v>36061</v>
      </c>
      <c r="G38" s="275">
        <v>36160</v>
      </c>
      <c r="H38" s="267">
        <v>36312</v>
      </c>
    </row>
    <row r="39" spans="1:8" s="274" customFormat="1" ht="12.75" customHeight="1">
      <c r="A39" s="269" t="s">
        <v>112</v>
      </c>
      <c r="B39" s="275">
        <v>29799</v>
      </c>
      <c r="C39" s="275">
        <v>30613</v>
      </c>
      <c r="D39" s="275">
        <v>32232</v>
      </c>
      <c r="E39" s="275">
        <v>32998</v>
      </c>
      <c r="F39" s="275">
        <v>33339</v>
      </c>
      <c r="G39" s="275">
        <v>35541</v>
      </c>
      <c r="H39" s="267">
        <v>36033</v>
      </c>
    </row>
    <row r="40" spans="1:8" s="274" customFormat="1" ht="12.75" customHeight="1">
      <c r="A40" s="269" t="s">
        <v>133</v>
      </c>
      <c r="B40" s="275">
        <v>32877</v>
      </c>
      <c r="C40" s="275">
        <v>33727</v>
      </c>
      <c r="D40" s="275">
        <v>33976</v>
      </c>
      <c r="E40" s="275">
        <v>35196</v>
      </c>
      <c r="F40" s="275">
        <v>36712</v>
      </c>
      <c r="G40" s="275">
        <v>35686</v>
      </c>
      <c r="H40" s="267">
        <v>35711</v>
      </c>
    </row>
    <row r="41" spans="1:8" s="274" customFormat="1" ht="12.75" customHeight="1">
      <c r="A41" s="269" t="s">
        <v>128</v>
      </c>
      <c r="B41" s="275">
        <v>32304</v>
      </c>
      <c r="C41" s="275">
        <v>32414</v>
      </c>
      <c r="D41" s="275">
        <v>32529</v>
      </c>
      <c r="E41" s="275">
        <v>32756</v>
      </c>
      <c r="F41" s="275">
        <v>34058</v>
      </c>
      <c r="G41" s="275">
        <v>35208</v>
      </c>
      <c r="H41" s="267">
        <v>35460</v>
      </c>
    </row>
    <row r="42" spans="1:8" s="274" customFormat="1" ht="12.75" customHeight="1">
      <c r="A42" s="269" t="s">
        <v>145</v>
      </c>
      <c r="B42" s="275">
        <v>28061</v>
      </c>
      <c r="C42" s="275">
        <v>28711</v>
      </c>
      <c r="D42" s="275">
        <v>29046</v>
      </c>
      <c r="E42" s="275">
        <v>29976</v>
      </c>
      <c r="F42" s="275">
        <v>30747</v>
      </c>
      <c r="G42" s="275">
        <v>34178</v>
      </c>
      <c r="H42" s="267">
        <v>35211</v>
      </c>
    </row>
    <row r="43" spans="1:8" s="274" customFormat="1" ht="12.75" customHeight="1">
      <c r="A43" s="269" t="s">
        <v>121</v>
      </c>
      <c r="B43" s="275">
        <v>28449</v>
      </c>
      <c r="C43" s="275">
        <v>28584</v>
      </c>
      <c r="D43" s="275">
        <v>28660</v>
      </c>
      <c r="E43" s="275">
        <v>29850</v>
      </c>
      <c r="F43" s="275">
        <v>33417</v>
      </c>
      <c r="G43" s="275">
        <v>33809</v>
      </c>
      <c r="H43" s="267">
        <v>35127</v>
      </c>
    </row>
    <row r="44" spans="1:8" s="274" customFormat="1" ht="12.75" customHeight="1">
      <c r="A44" s="269" t="s">
        <v>111</v>
      </c>
      <c r="B44" s="275">
        <v>29452</v>
      </c>
      <c r="C44" s="275">
        <v>29557</v>
      </c>
      <c r="D44" s="275">
        <v>29637</v>
      </c>
      <c r="E44" s="275">
        <v>29772</v>
      </c>
      <c r="F44" s="275">
        <v>29955</v>
      </c>
      <c r="G44" s="275">
        <v>30962</v>
      </c>
      <c r="H44" s="267">
        <v>31751</v>
      </c>
    </row>
    <row r="45" spans="1:8" s="274" customFormat="1" ht="12.75" customHeight="1">
      <c r="A45" s="269" t="s">
        <v>146</v>
      </c>
      <c r="B45" s="275">
        <v>26335</v>
      </c>
      <c r="C45" s="275">
        <v>27178</v>
      </c>
      <c r="D45" s="275">
        <v>27639</v>
      </c>
      <c r="E45" s="275">
        <v>28671</v>
      </c>
      <c r="F45" s="275">
        <v>29243</v>
      </c>
      <c r="G45" s="275">
        <v>29881</v>
      </c>
      <c r="H45" s="267">
        <v>31324</v>
      </c>
    </row>
    <row r="46" spans="1:8" s="274" customFormat="1" ht="12.75" customHeight="1">
      <c r="A46" s="269" t="s">
        <v>151</v>
      </c>
      <c r="B46" s="275">
        <v>26659</v>
      </c>
      <c r="C46" s="275">
        <v>27588</v>
      </c>
      <c r="D46" s="275">
        <v>28316</v>
      </c>
      <c r="E46" s="275">
        <v>29035</v>
      </c>
      <c r="F46" s="275">
        <v>29438</v>
      </c>
      <c r="G46" s="275">
        <v>29730</v>
      </c>
      <c r="H46" s="267">
        <v>30040</v>
      </c>
    </row>
    <row r="47" spans="1:8" s="274" customFormat="1" ht="12.75" customHeight="1">
      <c r="A47" s="269" t="s">
        <v>109</v>
      </c>
      <c r="B47" s="275">
        <v>23369</v>
      </c>
      <c r="C47" s="275">
        <v>23396</v>
      </c>
      <c r="D47" s="275">
        <v>24284</v>
      </c>
      <c r="E47" s="275">
        <v>24852</v>
      </c>
      <c r="F47" s="275">
        <v>25722</v>
      </c>
      <c r="G47" s="275">
        <v>26047</v>
      </c>
      <c r="H47" s="267">
        <v>26513</v>
      </c>
    </row>
    <row r="48" spans="1:8" s="274" customFormat="1" ht="12.75" customHeight="1">
      <c r="A48" s="269" t="s">
        <v>122</v>
      </c>
      <c r="B48" s="275">
        <v>25941</v>
      </c>
      <c r="C48" s="275">
        <v>25805</v>
      </c>
      <c r="D48" s="275">
        <v>25754</v>
      </c>
      <c r="E48" s="275">
        <v>25667</v>
      </c>
      <c r="F48" s="275">
        <v>25683</v>
      </c>
      <c r="G48" s="275">
        <v>26449</v>
      </c>
      <c r="H48" s="267">
        <v>26484</v>
      </c>
    </row>
    <row r="49" spans="1:8" s="274" customFormat="1" ht="12.75" customHeight="1">
      <c r="A49" s="269" t="s">
        <v>108</v>
      </c>
      <c r="B49" s="275">
        <v>23738</v>
      </c>
      <c r="C49" s="275">
        <v>24050</v>
      </c>
      <c r="D49" s="275">
        <v>24257</v>
      </c>
      <c r="E49" s="275">
        <v>24258</v>
      </c>
      <c r="F49" s="275">
        <v>24971</v>
      </c>
      <c r="G49" s="275">
        <v>25637</v>
      </c>
      <c r="H49" s="267">
        <v>26398</v>
      </c>
    </row>
    <row r="50" spans="1:8" s="274" customFormat="1" ht="12.75" customHeight="1">
      <c r="A50" s="269" t="s">
        <v>106</v>
      </c>
      <c r="B50" s="275">
        <v>19232</v>
      </c>
      <c r="C50" s="275">
        <v>19253</v>
      </c>
      <c r="D50" s="275">
        <v>19250</v>
      </c>
      <c r="E50" s="275">
        <v>19228</v>
      </c>
      <c r="F50" s="275">
        <v>19297</v>
      </c>
      <c r="G50" s="275">
        <v>19314</v>
      </c>
      <c r="H50" s="267">
        <v>19334</v>
      </c>
    </row>
    <row r="51" spans="1:8" s="274" customFormat="1" ht="12.75" customHeight="1">
      <c r="A51" s="269" t="s">
        <v>105</v>
      </c>
      <c r="B51" s="275">
        <v>18473</v>
      </c>
      <c r="C51" s="275">
        <v>18470</v>
      </c>
      <c r="D51" s="275">
        <v>18434</v>
      </c>
      <c r="E51" s="275">
        <v>18443</v>
      </c>
      <c r="F51" s="275">
        <v>18457</v>
      </c>
      <c r="G51" s="275">
        <v>18453</v>
      </c>
      <c r="H51" s="267">
        <v>18468</v>
      </c>
    </row>
    <row r="52" spans="1:8" s="274" customFormat="1" ht="12.75" customHeight="1">
      <c r="A52" s="269" t="s">
        <v>107</v>
      </c>
      <c r="B52" s="275">
        <v>13203</v>
      </c>
      <c r="C52" s="275">
        <v>13203</v>
      </c>
      <c r="D52" s="275">
        <v>13264</v>
      </c>
      <c r="E52" s="275">
        <v>13253</v>
      </c>
      <c r="F52" s="275">
        <v>13267</v>
      </c>
      <c r="G52" s="275">
        <v>13265</v>
      </c>
      <c r="H52" s="267">
        <v>13267</v>
      </c>
    </row>
    <row r="53" spans="1:8" s="235" customFormat="1" ht="12.75" customHeight="1">
      <c r="A53" s="276" t="s">
        <v>1</v>
      </c>
      <c r="B53" s="232">
        <f aca="true" t="shared" si="0" ref="B53:H53">SUM(B3:B52)</f>
        <v>2091558</v>
      </c>
      <c r="C53" s="232">
        <f t="shared" si="0"/>
        <v>2150706</v>
      </c>
      <c r="D53" s="232">
        <f t="shared" si="0"/>
        <v>2207453</v>
      </c>
      <c r="E53" s="232">
        <f t="shared" si="0"/>
        <v>2263680</v>
      </c>
      <c r="F53" s="232">
        <f t="shared" si="0"/>
        <v>2334126</v>
      </c>
      <c r="G53" s="232">
        <f t="shared" si="0"/>
        <v>2400540</v>
      </c>
      <c r="H53" s="232">
        <f t="shared" si="0"/>
        <v>2459680</v>
      </c>
    </row>
    <row r="54" spans="1:8" s="235" customFormat="1" ht="16.5" customHeight="1">
      <c r="A54" s="277" t="s">
        <v>198</v>
      </c>
      <c r="B54" s="234"/>
      <c r="C54" s="234"/>
      <c r="D54" s="234"/>
      <c r="E54" s="234"/>
      <c r="F54" s="234"/>
      <c r="G54" s="234"/>
      <c r="H54" s="234"/>
    </row>
  </sheetData>
  <sheetProtection/>
  <printOptions horizontalCentered="1"/>
  <pageMargins left="0.7874015748031497" right="0.7874015748031497" top="1.1811023622047245" bottom="1.1811023622047245" header="0.5118110236220472" footer="0.5118110236220472"/>
  <pageSetup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showGridLines="0" zoomScalePageLayoutView="0" workbookViewId="0" topLeftCell="A37">
      <selection activeCell="J45" sqref="J45"/>
    </sheetView>
  </sheetViews>
  <sheetFormatPr defaultColWidth="9.140625" defaultRowHeight="23.25"/>
  <cols>
    <col min="1" max="1" width="13.421875" style="584" customWidth="1"/>
    <col min="2" max="4" width="8.8515625" style="584" customWidth="1"/>
    <col min="5" max="7" width="8.7109375" style="584" customWidth="1"/>
    <col min="8" max="16384" width="9.140625" style="584" customWidth="1"/>
  </cols>
  <sheetData>
    <row r="1" spans="1:7" s="568" customFormat="1" ht="21">
      <c r="A1" s="681" t="s">
        <v>710</v>
      </c>
      <c r="B1" s="681"/>
      <c r="C1" s="681"/>
      <c r="D1" s="681"/>
      <c r="E1" s="681"/>
      <c r="F1" s="681"/>
      <c r="G1" s="681"/>
    </row>
    <row r="2" spans="1:7" s="569" customFormat="1" ht="16.5" customHeight="1">
      <c r="A2" s="682" t="s">
        <v>0</v>
      </c>
      <c r="B2" s="683" t="s">
        <v>739</v>
      </c>
      <c r="C2" s="683" t="s">
        <v>739</v>
      </c>
      <c r="D2" s="683" t="s">
        <v>739</v>
      </c>
      <c r="E2" s="683" t="s">
        <v>740</v>
      </c>
      <c r="F2" s="683" t="s">
        <v>740</v>
      </c>
      <c r="G2" s="683" t="s">
        <v>740</v>
      </c>
    </row>
    <row r="3" spans="1:7" s="569" customFormat="1" ht="16.5" customHeight="1">
      <c r="A3" s="685"/>
      <c r="B3" s="570">
        <v>2552</v>
      </c>
      <c r="C3" s="570">
        <v>2553</v>
      </c>
      <c r="D3" s="570">
        <v>2554</v>
      </c>
      <c r="E3" s="570">
        <v>2552</v>
      </c>
      <c r="F3" s="570">
        <v>2553</v>
      </c>
      <c r="G3" s="570">
        <v>2554</v>
      </c>
    </row>
    <row r="4" spans="1:7" s="576" customFormat="1" ht="14.25" customHeight="1">
      <c r="A4" s="571" t="s">
        <v>136</v>
      </c>
      <c r="B4" s="572">
        <v>10925</v>
      </c>
      <c r="C4" s="572">
        <v>10793</v>
      </c>
      <c r="D4" s="573">
        <v>11930</v>
      </c>
      <c r="E4" s="574">
        <v>399</v>
      </c>
      <c r="F4" s="574">
        <v>398</v>
      </c>
      <c r="G4" s="575">
        <v>404</v>
      </c>
    </row>
    <row r="5" spans="1:7" s="576" customFormat="1" ht="14.25" customHeight="1">
      <c r="A5" s="571" t="s">
        <v>123</v>
      </c>
      <c r="B5" s="572">
        <v>9691</v>
      </c>
      <c r="C5" s="572">
        <v>9779</v>
      </c>
      <c r="D5" s="573">
        <v>9735</v>
      </c>
      <c r="E5" s="574">
        <v>815</v>
      </c>
      <c r="F5" s="574">
        <v>853</v>
      </c>
      <c r="G5" s="575">
        <v>831</v>
      </c>
    </row>
    <row r="6" spans="1:7" s="576" customFormat="1" ht="14.25" customHeight="1">
      <c r="A6" s="571" t="s">
        <v>109</v>
      </c>
      <c r="B6" s="572">
        <v>8732</v>
      </c>
      <c r="C6" s="572">
        <v>7133</v>
      </c>
      <c r="D6" s="573">
        <v>7525</v>
      </c>
      <c r="E6" s="574">
        <v>361</v>
      </c>
      <c r="F6" s="574">
        <v>361</v>
      </c>
      <c r="G6" s="575">
        <v>346</v>
      </c>
    </row>
    <row r="7" spans="1:7" s="576" customFormat="1" ht="14.25" customHeight="1">
      <c r="A7" s="571" t="s">
        <v>145</v>
      </c>
      <c r="B7" s="572">
        <v>7216</v>
      </c>
      <c r="C7" s="572">
        <v>6437</v>
      </c>
      <c r="D7" s="573">
        <v>6651</v>
      </c>
      <c r="E7" s="574">
        <v>406</v>
      </c>
      <c r="F7" s="574">
        <v>419</v>
      </c>
      <c r="G7" s="575">
        <v>423</v>
      </c>
    </row>
    <row r="8" spans="1:7" s="576" customFormat="1" ht="14.25" customHeight="1">
      <c r="A8" s="571" t="s">
        <v>117</v>
      </c>
      <c r="B8" s="572">
        <v>4090</v>
      </c>
      <c r="C8" s="572">
        <v>4830</v>
      </c>
      <c r="D8" s="573">
        <v>5375</v>
      </c>
      <c r="E8" s="574">
        <v>544</v>
      </c>
      <c r="F8" s="574">
        <v>636</v>
      </c>
      <c r="G8" s="575">
        <v>621</v>
      </c>
    </row>
    <row r="9" spans="1:7" s="576" customFormat="1" ht="14.25" customHeight="1">
      <c r="A9" s="571" t="s">
        <v>108</v>
      </c>
      <c r="B9" s="572">
        <v>4471</v>
      </c>
      <c r="C9" s="572">
        <v>4429</v>
      </c>
      <c r="D9" s="573">
        <v>4754</v>
      </c>
      <c r="E9" s="574">
        <v>307</v>
      </c>
      <c r="F9" s="574">
        <v>305</v>
      </c>
      <c r="G9" s="575">
        <v>291</v>
      </c>
    </row>
    <row r="10" spans="1:7" s="576" customFormat="1" ht="14.25" customHeight="1">
      <c r="A10" s="571" t="s">
        <v>144</v>
      </c>
      <c r="B10" s="572">
        <v>5163</v>
      </c>
      <c r="C10" s="572">
        <v>4853</v>
      </c>
      <c r="D10" s="573">
        <v>4684</v>
      </c>
      <c r="E10" s="574">
        <v>819</v>
      </c>
      <c r="F10" s="574">
        <v>793</v>
      </c>
      <c r="G10" s="575">
        <v>907</v>
      </c>
    </row>
    <row r="11" spans="1:7" s="576" customFormat="1" ht="14.25" customHeight="1">
      <c r="A11" s="571" t="s">
        <v>134</v>
      </c>
      <c r="B11" s="572">
        <v>5068</v>
      </c>
      <c r="C11" s="572">
        <v>5030</v>
      </c>
      <c r="D11" s="573">
        <v>4581</v>
      </c>
      <c r="E11" s="574">
        <v>639</v>
      </c>
      <c r="F11" s="574">
        <v>629</v>
      </c>
      <c r="G11" s="575">
        <v>641</v>
      </c>
    </row>
    <row r="12" spans="1:7" s="576" customFormat="1" ht="14.25" customHeight="1">
      <c r="A12" s="571" t="s">
        <v>138</v>
      </c>
      <c r="B12" s="572">
        <v>3236</v>
      </c>
      <c r="C12" s="572">
        <v>3337</v>
      </c>
      <c r="D12" s="573">
        <v>3266</v>
      </c>
      <c r="E12" s="574">
        <v>680</v>
      </c>
      <c r="F12" s="574">
        <v>764</v>
      </c>
      <c r="G12" s="575">
        <v>747</v>
      </c>
    </row>
    <row r="13" spans="1:7" s="576" customFormat="1" ht="14.25" customHeight="1">
      <c r="A13" s="571" t="s">
        <v>111</v>
      </c>
      <c r="B13" s="572">
        <v>4163</v>
      </c>
      <c r="C13" s="572">
        <v>3416</v>
      </c>
      <c r="D13" s="573">
        <v>3209</v>
      </c>
      <c r="E13" s="574">
        <v>626</v>
      </c>
      <c r="F13" s="574">
        <v>682</v>
      </c>
      <c r="G13" s="575">
        <v>662</v>
      </c>
    </row>
    <row r="14" spans="1:7" s="576" customFormat="1" ht="14.25" customHeight="1">
      <c r="A14" s="571" t="s">
        <v>142</v>
      </c>
      <c r="B14" s="572">
        <v>1846</v>
      </c>
      <c r="C14" s="572">
        <v>1980</v>
      </c>
      <c r="D14" s="573">
        <v>2946</v>
      </c>
      <c r="E14" s="574">
        <v>580</v>
      </c>
      <c r="F14" s="574">
        <v>586</v>
      </c>
      <c r="G14" s="575">
        <v>622</v>
      </c>
    </row>
    <row r="15" spans="1:7" s="576" customFormat="1" ht="14.25" customHeight="1">
      <c r="A15" s="571" t="s">
        <v>121</v>
      </c>
      <c r="B15" s="572">
        <v>4292</v>
      </c>
      <c r="C15" s="572">
        <v>3570</v>
      </c>
      <c r="D15" s="573">
        <v>2936</v>
      </c>
      <c r="E15" s="574">
        <v>547</v>
      </c>
      <c r="F15" s="574">
        <v>522</v>
      </c>
      <c r="G15" s="575">
        <v>523</v>
      </c>
    </row>
    <row r="16" spans="1:7" s="576" customFormat="1" ht="14.25" customHeight="1">
      <c r="A16" s="571" t="s">
        <v>106</v>
      </c>
      <c r="B16" s="572">
        <v>2665</v>
      </c>
      <c r="C16" s="572">
        <v>2675</v>
      </c>
      <c r="D16" s="573">
        <v>2826</v>
      </c>
      <c r="E16" s="574">
        <v>377</v>
      </c>
      <c r="F16" s="574">
        <v>374</v>
      </c>
      <c r="G16" s="575">
        <v>361</v>
      </c>
    </row>
    <row r="17" spans="1:7" s="576" customFormat="1" ht="14.25" customHeight="1">
      <c r="A17" s="571" t="s">
        <v>150</v>
      </c>
      <c r="B17" s="572">
        <v>2532</v>
      </c>
      <c r="C17" s="572">
        <v>2595</v>
      </c>
      <c r="D17" s="573">
        <v>2651</v>
      </c>
      <c r="E17" s="574">
        <v>398</v>
      </c>
      <c r="F17" s="574">
        <v>383</v>
      </c>
      <c r="G17" s="575">
        <v>343</v>
      </c>
    </row>
    <row r="18" spans="1:7" s="576" customFormat="1" ht="14.25" customHeight="1">
      <c r="A18" s="571" t="s">
        <v>120</v>
      </c>
      <c r="B18" s="572">
        <v>2994</v>
      </c>
      <c r="C18" s="572">
        <v>2618</v>
      </c>
      <c r="D18" s="573">
        <v>2650</v>
      </c>
      <c r="E18" s="574">
        <v>876</v>
      </c>
      <c r="F18" s="574">
        <v>845</v>
      </c>
      <c r="G18" s="575">
        <v>894</v>
      </c>
    </row>
    <row r="19" spans="1:7" s="576" customFormat="1" ht="14.25" customHeight="1">
      <c r="A19" s="571" t="s">
        <v>152</v>
      </c>
      <c r="B19" s="572">
        <v>3024</v>
      </c>
      <c r="C19" s="572">
        <v>2596</v>
      </c>
      <c r="D19" s="573">
        <v>2093</v>
      </c>
      <c r="E19" s="574">
        <v>972</v>
      </c>
      <c r="F19" s="572">
        <v>1069</v>
      </c>
      <c r="G19" s="575">
        <v>1135</v>
      </c>
    </row>
    <row r="20" spans="1:7" s="576" customFormat="1" ht="14.25" customHeight="1">
      <c r="A20" s="571" t="s">
        <v>112</v>
      </c>
      <c r="B20" s="572">
        <v>1898</v>
      </c>
      <c r="C20" s="572">
        <v>1827</v>
      </c>
      <c r="D20" s="573">
        <v>1919</v>
      </c>
      <c r="E20" s="574">
        <v>348</v>
      </c>
      <c r="F20" s="574">
        <v>375</v>
      </c>
      <c r="G20" s="575">
        <v>357</v>
      </c>
    </row>
    <row r="21" spans="1:7" s="576" customFormat="1" ht="14.25" customHeight="1">
      <c r="A21" s="571" t="s">
        <v>113</v>
      </c>
      <c r="B21" s="572">
        <v>2076</v>
      </c>
      <c r="C21" s="572">
        <v>1964</v>
      </c>
      <c r="D21" s="573">
        <v>1889</v>
      </c>
      <c r="E21" s="574">
        <v>373</v>
      </c>
      <c r="F21" s="574">
        <v>386</v>
      </c>
      <c r="G21" s="575">
        <v>412</v>
      </c>
    </row>
    <row r="22" spans="1:7" s="576" customFormat="1" ht="14.25" customHeight="1">
      <c r="A22" s="571" t="s">
        <v>127</v>
      </c>
      <c r="B22" s="572">
        <v>1562</v>
      </c>
      <c r="C22" s="572">
        <v>1597</v>
      </c>
      <c r="D22" s="573">
        <v>1887</v>
      </c>
      <c r="E22" s="574">
        <v>656</v>
      </c>
      <c r="F22" s="574">
        <v>665</v>
      </c>
      <c r="G22" s="575">
        <v>654</v>
      </c>
    </row>
    <row r="23" spans="1:7" s="576" customFormat="1" ht="14.25" customHeight="1">
      <c r="A23" s="571" t="s">
        <v>149</v>
      </c>
      <c r="B23" s="572">
        <v>1913</v>
      </c>
      <c r="C23" s="572">
        <v>1756</v>
      </c>
      <c r="D23" s="573">
        <v>1797</v>
      </c>
      <c r="E23" s="574">
        <v>507</v>
      </c>
      <c r="F23" s="574">
        <v>513</v>
      </c>
      <c r="G23" s="575">
        <v>494</v>
      </c>
    </row>
    <row r="24" spans="1:7" s="576" customFormat="1" ht="14.25" customHeight="1">
      <c r="A24" s="571" t="s">
        <v>143</v>
      </c>
      <c r="B24" s="574">
        <v>309</v>
      </c>
      <c r="C24" s="574">
        <v>818</v>
      </c>
      <c r="D24" s="573">
        <v>1559</v>
      </c>
      <c r="E24" s="574">
        <v>519</v>
      </c>
      <c r="F24" s="574">
        <v>605</v>
      </c>
      <c r="G24" s="575">
        <v>592</v>
      </c>
    </row>
    <row r="25" spans="1:7" s="576" customFormat="1" ht="14.25" customHeight="1">
      <c r="A25" s="571" t="s">
        <v>140</v>
      </c>
      <c r="B25" s="574">
        <v>664</v>
      </c>
      <c r="C25" s="574">
        <v>961</v>
      </c>
      <c r="D25" s="573">
        <v>1546</v>
      </c>
      <c r="E25" s="577">
        <v>961</v>
      </c>
      <c r="F25" s="577">
        <v>978</v>
      </c>
      <c r="G25" s="575">
        <v>996</v>
      </c>
    </row>
    <row r="26" spans="1:7" s="576" customFormat="1" ht="14.25" customHeight="1">
      <c r="A26" s="571" t="s">
        <v>125</v>
      </c>
      <c r="B26" s="572">
        <v>1647</v>
      </c>
      <c r="C26" s="572">
        <v>1579</v>
      </c>
      <c r="D26" s="573">
        <v>1315</v>
      </c>
      <c r="E26" s="574">
        <v>739</v>
      </c>
      <c r="F26" s="574">
        <v>787</v>
      </c>
      <c r="G26" s="575">
        <v>814</v>
      </c>
    </row>
    <row r="27" spans="1:7" s="576" customFormat="1" ht="14.25" customHeight="1">
      <c r="A27" s="571" t="s">
        <v>128</v>
      </c>
      <c r="B27" s="572">
        <v>1339</v>
      </c>
      <c r="C27" s="572">
        <v>1306</v>
      </c>
      <c r="D27" s="573">
        <v>1290</v>
      </c>
      <c r="E27" s="574">
        <v>503</v>
      </c>
      <c r="F27" s="574">
        <v>461</v>
      </c>
      <c r="G27" s="575">
        <v>533</v>
      </c>
    </row>
    <row r="28" spans="1:7" s="576" customFormat="1" ht="14.25" customHeight="1">
      <c r="A28" s="571" t="s">
        <v>115</v>
      </c>
      <c r="B28" s="572">
        <v>1228</v>
      </c>
      <c r="C28" s="572">
        <v>1144</v>
      </c>
      <c r="D28" s="573">
        <v>1147</v>
      </c>
      <c r="E28" s="574">
        <v>620</v>
      </c>
      <c r="F28" s="574">
        <v>618</v>
      </c>
      <c r="G28" s="575">
        <v>689</v>
      </c>
    </row>
    <row r="29" spans="1:7" s="576" customFormat="1" ht="14.25" customHeight="1">
      <c r="A29" s="571" t="s">
        <v>130</v>
      </c>
      <c r="B29" s="572">
        <v>1004</v>
      </c>
      <c r="C29" s="572">
        <v>1030</v>
      </c>
      <c r="D29" s="573">
        <v>1101</v>
      </c>
      <c r="E29" s="574">
        <v>816</v>
      </c>
      <c r="F29" s="574">
        <v>869</v>
      </c>
      <c r="G29" s="575">
        <v>833</v>
      </c>
    </row>
    <row r="30" spans="1:7" s="576" customFormat="1" ht="14.25" customHeight="1">
      <c r="A30" s="571" t="s">
        <v>137</v>
      </c>
      <c r="B30" s="574">
        <v>941</v>
      </c>
      <c r="C30" s="574">
        <v>952</v>
      </c>
      <c r="D30" s="573">
        <v>934</v>
      </c>
      <c r="E30" s="574">
        <v>711</v>
      </c>
      <c r="F30" s="574">
        <v>712</v>
      </c>
      <c r="G30" s="575">
        <v>735</v>
      </c>
    </row>
    <row r="31" spans="1:7" s="576" customFormat="1" ht="14.25" customHeight="1">
      <c r="A31" s="571" t="s">
        <v>139</v>
      </c>
      <c r="B31" s="574">
        <v>731</v>
      </c>
      <c r="C31" s="574">
        <v>960</v>
      </c>
      <c r="D31" s="573">
        <v>899</v>
      </c>
      <c r="E31" s="574">
        <v>674</v>
      </c>
      <c r="F31" s="574">
        <v>719</v>
      </c>
      <c r="G31" s="575">
        <v>682</v>
      </c>
    </row>
    <row r="32" spans="1:7" s="576" customFormat="1" ht="14.25" customHeight="1">
      <c r="A32" s="571" t="s">
        <v>116</v>
      </c>
      <c r="B32" s="572">
        <v>1130</v>
      </c>
      <c r="C32" s="572">
        <v>1062</v>
      </c>
      <c r="D32" s="573">
        <v>868</v>
      </c>
      <c r="E32" s="574">
        <v>786</v>
      </c>
      <c r="F32" s="574">
        <v>873</v>
      </c>
      <c r="G32" s="575">
        <v>882</v>
      </c>
    </row>
    <row r="33" spans="1:7" s="576" customFormat="1" ht="14.25" customHeight="1">
      <c r="A33" s="571" t="s">
        <v>147</v>
      </c>
      <c r="B33" s="574">
        <v>765</v>
      </c>
      <c r="C33" s="574">
        <v>758</v>
      </c>
      <c r="D33" s="573">
        <v>727</v>
      </c>
      <c r="E33" s="574">
        <v>515</v>
      </c>
      <c r="F33" s="574">
        <v>492</v>
      </c>
      <c r="G33" s="575">
        <v>557</v>
      </c>
    </row>
    <row r="34" spans="1:7" s="576" customFormat="1" ht="14.25" customHeight="1">
      <c r="A34" s="571" t="s">
        <v>135</v>
      </c>
      <c r="B34" s="572">
        <v>3661</v>
      </c>
      <c r="C34" s="572">
        <v>2460</v>
      </c>
      <c r="D34" s="573">
        <v>589</v>
      </c>
      <c r="E34" s="574">
        <v>944</v>
      </c>
      <c r="F34" s="574">
        <v>925</v>
      </c>
      <c r="G34" s="575">
        <v>887</v>
      </c>
    </row>
    <row r="35" spans="1:7" s="576" customFormat="1" ht="14.25" customHeight="1">
      <c r="A35" s="571" t="s">
        <v>126</v>
      </c>
      <c r="B35" s="574">
        <v>354</v>
      </c>
      <c r="C35" s="574">
        <v>472</v>
      </c>
      <c r="D35" s="573">
        <v>580</v>
      </c>
      <c r="E35" s="574">
        <v>659</v>
      </c>
      <c r="F35" s="574">
        <v>712</v>
      </c>
      <c r="G35" s="575">
        <v>687</v>
      </c>
    </row>
    <row r="36" spans="1:7" s="576" customFormat="1" ht="14.25" customHeight="1">
      <c r="A36" s="571" t="s">
        <v>131</v>
      </c>
      <c r="B36" s="574">
        <v>349</v>
      </c>
      <c r="C36" s="574">
        <v>426</v>
      </c>
      <c r="D36" s="573">
        <v>528</v>
      </c>
      <c r="E36" s="574">
        <v>533</v>
      </c>
      <c r="F36" s="574">
        <v>547</v>
      </c>
      <c r="G36" s="575">
        <v>576</v>
      </c>
    </row>
    <row r="37" spans="1:7" s="576" customFormat="1" ht="14.25" customHeight="1">
      <c r="A37" s="571" t="s">
        <v>119</v>
      </c>
      <c r="B37" s="574">
        <v>506</v>
      </c>
      <c r="C37" s="574">
        <v>481</v>
      </c>
      <c r="D37" s="573">
        <v>484</v>
      </c>
      <c r="E37" s="574">
        <v>665</v>
      </c>
      <c r="F37" s="574">
        <v>665</v>
      </c>
      <c r="G37" s="575">
        <v>724</v>
      </c>
    </row>
    <row r="38" spans="1:7" s="576" customFormat="1" ht="14.25" customHeight="1">
      <c r="A38" s="571" t="s">
        <v>132</v>
      </c>
      <c r="B38" s="574">
        <v>373</v>
      </c>
      <c r="C38" s="574">
        <v>247</v>
      </c>
      <c r="D38" s="573">
        <v>356</v>
      </c>
      <c r="E38" s="574">
        <v>628</v>
      </c>
      <c r="F38" s="574">
        <v>626</v>
      </c>
      <c r="G38" s="575">
        <v>671</v>
      </c>
    </row>
    <row r="39" spans="1:7" s="576" customFormat="1" ht="14.25" customHeight="1">
      <c r="A39" s="571" t="s">
        <v>118</v>
      </c>
      <c r="B39" s="574">
        <v>401</v>
      </c>
      <c r="C39" s="574">
        <v>384</v>
      </c>
      <c r="D39" s="573">
        <v>352</v>
      </c>
      <c r="E39" s="574">
        <v>682</v>
      </c>
      <c r="F39" s="574">
        <v>751</v>
      </c>
      <c r="G39" s="575">
        <v>762</v>
      </c>
    </row>
    <row r="40" spans="1:7" s="576" customFormat="1" ht="14.25" customHeight="1">
      <c r="A40" s="571" t="s">
        <v>133</v>
      </c>
      <c r="B40" s="574">
        <v>418</v>
      </c>
      <c r="C40" s="574">
        <v>346</v>
      </c>
      <c r="D40" s="573">
        <v>344</v>
      </c>
      <c r="E40" s="574">
        <v>530</v>
      </c>
      <c r="F40" s="574">
        <v>604</v>
      </c>
      <c r="G40" s="575">
        <v>528</v>
      </c>
    </row>
    <row r="41" spans="1:7" s="576" customFormat="1" ht="14.25" customHeight="1">
      <c r="A41" s="571" t="s">
        <v>146</v>
      </c>
      <c r="B41" s="572">
        <v>1329</v>
      </c>
      <c r="C41" s="572">
        <v>847</v>
      </c>
      <c r="D41" s="573">
        <v>144</v>
      </c>
      <c r="E41" s="574">
        <v>354</v>
      </c>
      <c r="F41" s="574">
        <v>351</v>
      </c>
      <c r="G41" s="575">
        <v>400</v>
      </c>
    </row>
    <row r="42" spans="1:7" s="576" customFormat="1" ht="14.25" customHeight="1">
      <c r="A42" s="571" t="s">
        <v>151</v>
      </c>
      <c r="B42" s="574">
        <v>138</v>
      </c>
      <c r="C42" s="574">
        <v>146</v>
      </c>
      <c r="D42" s="573">
        <v>139</v>
      </c>
      <c r="E42" s="574">
        <v>318</v>
      </c>
      <c r="F42" s="574">
        <v>321</v>
      </c>
      <c r="G42" s="575">
        <v>301</v>
      </c>
    </row>
    <row r="43" spans="1:7" s="576" customFormat="1" ht="14.25" customHeight="1">
      <c r="A43" s="571" t="s">
        <v>154</v>
      </c>
      <c r="B43" s="574">
        <v>66</v>
      </c>
      <c r="C43" s="574">
        <v>98</v>
      </c>
      <c r="D43" s="573">
        <v>110</v>
      </c>
      <c r="E43" s="574">
        <v>443</v>
      </c>
      <c r="F43" s="574">
        <v>426</v>
      </c>
      <c r="G43" s="575">
        <v>387</v>
      </c>
    </row>
    <row r="44" spans="1:7" s="576" customFormat="1" ht="14.25" customHeight="1">
      <c r="A44" s="571" t="s">
        <v>110</v>
      </c>
      <c r="B44" s="574">
        <v>4</v>
      </c>
      <c r="C44" s="574">
        <v>5</v>
      </c>
      <c r="D44" s="573">
        <v>4</v>
      </c>
      <c r="E44" s="574">
        <v>465</v>
      </c>
      <c r="F44" s="574">
        <v>477</v>
      </c>
      <c r="G44" s="575">
        <v>521</v>
      </c>
    </row>
    <row r="45" spans="1:7" s="576" customFormat="1" ht="14.25" customHeight="1">
      <c r="A45" s="571" t="s">
        <v>148</v>
      </c>
      <c r="B45" s="574">
        <v>2</v>
      </c>
      <c r="C45" s="574">
        <v>4</v>
      </c>
      <c r="D45" s="573">
        <v>3</v>
      </c>
      <c r="E45" s="574">
        <v>576</v>
      </c>
      <c r="F45" s="574">
        <v>677</v>
      </c>
      <c r="G45" s="575">
        <v>634</v>
      </c>
    </row>
    <row r="46" spans="1:7" s="576" customFormat="1" ht="14.25" customHeight="1">
      <c r="A46" s="571" t="s">
        <v>129</v>
      </c>
      <c r="B46" s="574">
        <v>8</v>
      </c>
      <c r="C46" s="574">
        <v>13</v>
      </c>
      <c r="D46" s="573">
        <v>3</v>
      </c>
      <c r="E46" s="574">
        <v>618</v>
      </c>
      <c r="F46" s="574">
        <v>743</v>
      </c>
      <c r="G46" s="575">
        <v>748</v>
      </c>
    </row>
    <row r="47" spans="1:7" s="576" customFormat="1" ht="14.25" customHeight="1">
      <c r="A47" s="571" t="s">
        <v>124</v>
      </c>
      <c r="B47" s="574">
        <v>3</v>
      </c>
      <c r="C47" s="574">
        <v>3</v>
      </c>
      <c r="D47" s="573">
        <v>2</v>
      </c>
      <c r="E47" s="574">
        <v>602</v>
      </c>
      <c r="F47" s="574">
        <v>633</v>
      </c>
      <c r="G47" s="575">
        <v>674</v>
      </c>
    </row>
    <row r="48" spans="1:7" s="576" customFormat="1" ht="14.25" customHeight="1">
      <c r="A48" s="571" t="s">
        <v>114</v>
      </c>
      <c r="B48" s="574">
        <v>6</v>
      </c>
      <c r="C48" s="574">
        <v>4</v>
      </c>
      <c r="D48" s="573">
        <v>2</v>
      </c>
      <c r="E48" s="574">
        <v>536</v>
      </c>
      <c r="F48" s="574">
        <v>527</v>
      </c>
      <c r="G48" s="575">
        <v>556</v>
      </c>
    </row>
    <row r="49" spans="1:7" s="576" customFormat="1" ht="14.25" customHeight="1">
      <c r="A49" s="571" t="s">
        <v>153</v>
      </c>
      <c r="B49" s="578" t="s">
        <v>92</v>
      </c>
      <c r="C49" s="578">
        <v>3</v>
      </c>
      <c r="D49" s="573">
        <v>1</v>
      </c>
      <c r="E49" s="574">
        <v>521</v>
      </c>
      <c r="F49" s="574">
        <v>579</v>
      </c>
      <c r="G49" s="575">
        <v>562</v>
      </c>
    </row>
    <row r="50" spans="1:7" s="576" customFormat="1" ht="14.25" customHeight="1">
      <c r="A50" s="571" t="s">
        <v>141</v>
      </c>
      <c r="B50" s="579" t="s">
        <v>92</v>
      </c>
      <c r="C50" s="579">
        <v>2</v>
      </c>
      <c r="D50" s="573" t="s">
        <v>92</v>
      </c>
      <c r="E50" s="574">
        <v>792</v>
      </c>
      <c r="F50" s="574">
        <v>840</v>
      </c>
      <c r="G50" s="575">
        <v>722</v>
      </c>
    </row>
    <row r="51" spans="1:7" s="576" customFormat="1" ht="14.25" customHeight="1">
      <c r="A51" s="571" t="s">
        <v>122</v>
      </c>
      <c r="B51" s="574">
        <v>1</v>
      </c>
      <c r="C51" s="578" t="s">
        <v>92</v>
      </c>
      <c r="D51" s="573" t="s">
        <v>92</v>
      </c>
      <c r="E51" s="574">
        <v>523</v>
      </c>
      <c r="F51" s="574">
        <v>467</v>
      </c>
      <c r="G51" s="575">
        <v>496</v>
      </c>
    </row>
    <row r="52" spans="1:7" s="576" customFormat="1" ht="14.25" customHeight="1">
      <c r="A52" s="571" t="s">
        <v>105</v>
      </c>
      <c r="B52" s="574">
        <v>1</v>
      </c>
      <c r="C52" s="574">
        <v>2</v>
      </c>
      <c r="D52" s="573" t="s">
        <v>92</v>
      </c>
      <c r="E52" s="574">
        <v>332</v>
      </c>
      <c r="F52" s="574">
        <v>411</v>
      </c>
      <c r="G52" s="575">
        <v>382</v>
      </c>
    </row>
    <row r="53" spans="1:7" s="576" customFormat="1" ht="14.25" customHeight="1">
      <c r="A53" s="571" t="s">
        <v>107</v>
      </c>
      <c r="B53" s="579" t="s">
        <v>92</v>
      </c>
      <c r="C53" s="579" t="s">
        <v>92</v>
      </c>
      <c r="D53" s="573" t="s">
        <v>92</v>
      </c>
      <c r="E53" s="574">
        <v>199</v>
      </c>
      <c r="F53" s="574">
        <v>213</v>
      </c>
      <c r="G53" s="575">
        <v>204</v>
      </c>
    </row>
    <row r="54" spans="1:7" s="581" customFormat="1" ht="12.75" customHeight="1">
      <c r="A54" s="686" t="s">
        <v>1</v>
      </c>
      <c r="B54" s="580">
        <f aca="true" t="shared" si="0" ref="B54:G54">SUM(B4:B53)</f>
        <v>104935</v>
      </c>
      <c r="C54" s="580">
        <f t="shared" si="0"/>
        <v>99728</v>
      </c>
      <c r="D54" s="580">
        <f t="shared" si="0"/>
        <v>100331</v>
      </c>
      <c r="E54" s="580">
        <f t="shared" si="0"/>
        <v>28994</v>
      </c>
      <c r="F54" s="580">
        <f t="shared" si="0"/>
        <v>30167</v>
      </c>
      <c r="G54" s="580">
        <f t="shared" si="0"/>
        <v>30403</v>
      </c>
    </row>
    <row r="55" spans="1:7" s="569" customFormat="1" ht="20.25" customHeight="1">
      <c r="A55" s="582" t="s">
        <v>256</v>
      </c>
      <c r="B55" s="583"/>
      <c r="C55" s="583"/>
      <c r="D55" s="583"/>
      <c r="E55" s="583"/>
      <c r="F55" s="583"/>
      <c r="G55" s="583"/>
    </row>
    <row r="56" spans="2:7" ht="15">
      <c r="B56" s="585"/>
      <c r="C56" s="585"/>
      <c r="D56" s="585"/>
      <c r="E56" s="585"/>
      <c r="F56" s="585"/>
      <c r="G56" s="585"/>
    </row>
    <row r="57" spans="2:7" ht="15">
      <c r="B57" s="585"/>
      <c r="C57" s="585"/>
      <c r="D57" s="585"/>
      <c r="E57" s="585"/>
      <c r="F57" s="585"/>
      <c r="G57" s="585"/>
    </row>
  </sheetData>
  <sheetProtection/>
  <printOptions horizontalCentered="1"/>
  <pageMargins left="0.7874015748031497" right="0.7874015748031497" top="0.61" bottom="0.5905511811023623" header="0.5118110236220472" footer="0.5118110236220472"/>
  <pageSetup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6"/>
  <sheetViews>
    <sheetView showGridLines="0" zoomScalePageLayoutView="0" workbookViewId="0" topLeftCell="A1">
      <selection activeCell="I5" sqref="I5"/>
    </sheetView>
  </sheetViews>
  <sheetFormatPr defaultColWidth="9.140625" defaultRowHeight="23.25"/>
  <cols>
    <col min="1" max="1" width="15.57421875" style="605" customWidth="1"/>
    <col min="2" max="7" width="9.7109375" style="605" customWidth="1"/>
    <col min="8" max="16384" width="9.140625" style="605" customWidth="1"/>
  </cols>
  <sheetData>
    <row r="1" spans="1:10" s="587" customFormat="1" ht="21">
      <c r="A1" s="687" t="s">
        <v>711</v>
      </c>
      <c r="B1" s="687"/>
      <c r="C1" s="687"/>
      <c r="D1" s="687"/>
      <c r="E1" s="687"/>
      <c r="F1" s="687"/>
      <c r="G1" s="687"/>
      <c r="H1" s="586"/>
      <c r="I1" s="586"/>
      <c r="J1" s="586"/>
    </row>
    <row r="2" spans="1:10" s="589" customFormat="1" ht="16.5" customHeight="1">
      <c r="A2" s="682" t="s">
        <v>0</v>
      </c>
      <c r="B2" s="688" t="s">
        <v>741</v>
      </c>
      <c r="C2" s="688" t="s">
        <v>741</v>
      </c>
      <c r="D2" s="688" t="s">
        <v>741</v>
      </c>
      <c r="E2" s="688" t="s">
        <v>742</v>
      </c>
      <c r="F2" s="688" t="s">
        <v>742</v>
      </c>
      <c r="G2" s="688" t="s">
        <v>742</v>
      </c>
      <c r="H2" s="588"/>
      <c r="I2" s="588"/>
      <c r="J2" s="588"/>
    </row>
    <row r="3" spans="1:10" s="589" customFormat="1" ht="16.5" customHeight="1">
      <c r="A3" s="684"/>
      <c r="B3" s="590">
        <v>2552</v>
      </c>
      <c r="C3" s="590">
        <v>2553</v>
      </c>
      <c r="D3" s="590">
        <v>2554</v>
      </c>
      <c r="E3" s="590">
        <v>2552</v>
      </c>
      <c r="F3" s="590">
        <v>2553</v>
      </c>
      <c r="G3" s="590">
        <v>2554</v>
      </c>
      <c r="H3" s="588"/>
      <c r="I3" s="588"/>
      <c r="J3" s="588"/>
    </row>
    <row r="4" spans="1:10" s="576" customFormat="1" ht="14.25" customHeight="1">
      <c r="A4" s="591" t="s">
        <v>127</v>
      </c>
      <c r="B4" s="592">
        <v>14546</v>
      </c>
      <c r="C4" s="572">
        <v>16245</v>
      </c>
      <c r="D4" s="593">
        <v>16665</v>
      </c>
      <c r="E4" s="592">
        <v>9939</v>
      </c>
      <c r="F4" s="572">
        <v>11869</v>
      </c>
      <c r="G4" s="594">
        <v>11591</v>
      </c>
      <c r="I4" s="595"/>
      <c r="J4" s="595"/>
    </row>
    <row r="5" spans="1:10" s="598" customFormat="1" ht="14.25" customHeight="1">
      <c r="A5" s="591" t="s">
        <v>144</v>
      </c>
      <c r="B5" s="592">
        <v>15748</v>
      </c>
      <c r="C5" s="572">
        <v>17826</v>
      </c>
      <c r="D5" s="593">
        <v>16047</v>
      </c>
      <c r="E5" s="596">
        <v>14965</v>
      </c>
      <c r="F5" s="572">
        <v>15063</v>
      </c>
      <c r="G5" s="594">
        <v>14400</v>
      </c>
      <c r="I5" s="597"/>
      <c r="J5" s="597"/>
    </row>
    <row r="6" spans="1:10" s="576" customFormat="1" ht="14.25" customHeight="1">
      <c r="A6" s="591" t="s">
        <v>148</v>
      </c>
      <c r="B6" s="592">
        <v>15189</v>
      </c>
      <c r="C6" s="572">
        <v>15951</v>
      </c>
      <c r="D6" s="593">
        <v>15357</v>
      </c>
      <c r="E6" s="592">
        <v>9531</v>
      </c>
      <c r="F6" s="572">
        <v>9664</v>
      </c>
      <c r="G6" s="594">
        <v>9889</v>
      </c>
      <c r="I6" s="595"/>
      <c r="J6" s="595"/>
    </row>
    <row r="7" spans="1:10" s="598" customFormat="1" ht="14.25" customHeight="1">
      <c r="A7" s="591" t="s">
        <v>116</v>
      </c>
      <c r="B7" s="592">
        <v>16617</v>
      </c>
      <c r="C7" s="572">
        <v>15512</v>
      </c>
      <c r="D7" s="593">
        <v>14312</v>
      </c>
      <c r="E7" s="592">
        <v>14262</v>
      </c>
      <c r="F7" s="572">
        <v>13287</v>
      </c>
      <c r="G7" s="594">
        <v>13711</v>
      </c>
      <c r="I7" s="597"/>
      <c r="J7" s="597"/>
    </row>
    <row r="8" spans="1:10" s="576" customFormat="1" ht="14.25" customHeight="1">
      <c r="A8" s="591" t="s">
        <v>118</v>
      </c>
      <c r="B8" s="592">
        <v>16392</v>
      </c>
      <c r="C8" s="572">
        <v>15118</v>
      </c>
      <c r="D8" s="593">
        <v>14147</v>
      </c>
      <c r="E8" s="592">
        <v>10844</v>
      </c>
      <c r="F8" s="572">
        <v>9875</v>
      </c>
      <c r="G8" s="594">
        <v>10210</v>
      </c>
      <c r="I8" s="595"/>
      <c r="J8" s="595"/>
    </row>
    <row r="9" spans="1:10" s="598" customFormat="1" ht="14.25" customHeight="1">
      <c r="A9" s="591" t="s">
        <v>129</v>
      </c>
      <c r="B9" s="592">
        <v>14839</v>
      </c>
      <c r="C9" s="572">
        <v>14355</v>
      </c>
      <c r="D9" s="593">
        <v>13173</v>
      </c>
      <c r="E9" s="596">
        <v>13124</v>
      </c>
      <c r="F9" s="572">
        <v>12659</v>
      </c>
      <c r="G9" s="594">
        <v>12534</v>
      </c>
      <c r="I9" s="597"/>
      <c r="J9" s="597"/>
    </row>
    <row r="10" spans="1:10" s="598" customFormat="1" ht="14.25" customHeight="1">
      <c r="A10" s="591" t="s">
        <v>126</v>
      </c>
      <c r="B10" s="592">
        <v>13146</v>
      </c>
      <c r="C10" s="572">
        <v>12321</v>
      </c>
      <c r="D10" s="593">
        <v>12791</v>
      </c>
      <c r="E10" s="592">
        <v>9564</v>
      </c>
      <c r="F10" s="572">
        <v>9528</v>
      </c>
      <c r="G10" s="594">
        <v>9685</v>
      </c>
      <c r="I10" s="597"/>
      <c r="J10" s="597"/>
    </row>
    <row r="11" spans="1:10" s="598" customFormat="1" ht="14.25" customHeight="1">
      <c r="A11" s="591" t="s">
        <v>138</v>
      </c>
      <c r="B11" s="592">
        <v>12882</v>
      </c>
      <c r="C11" s="572">
        <v>11454</v>
      </c>
      <c r="D11" s="593">
        <v>11773</v>
      </c>
      <c r="E11" s="592">
        <v>11810</v>
      </c>
      <c r="F11" s="572">
        <v>11609</v>
      </c>
      <c r="G11" s="594">
        <v>10907</v>
      </c>
      <c r="I11" s="597"/>
      <c r="J11" s="597"/>
    </row>
    <row r="12" spans="1:10" s="598" customFormat="1" ht="14.25" customHeight="1">
      <c r="A12" s="591" t="s">
        <v>119</v>
      </c>
      <c r="B12" s="592">
        <v>11544</v>
      </c>
      <c r="C12" s="572">
        <v>11400</v>
      </c>
      <c r="D12" s="593">
        <v>11730</v>
      </c>
      <c r="E12" s="592">
        <v>7294</v>
      </c>
      <c r="F12" s="572">
        <v>7683</v>
      </c>
      <c r="G12" s="594">
        <v>8410</v>
      </c>
      <c r="I12" s="597"/>
      <c r="J12" s="597"/>
    </row>
    <row r="13" spans="1:10" s="598" customFormat="1" ht="14.25" customHeight="1">
      <c r="A13" s="591" t="s">
        <v>152</v>
      </c>
      <c r="B13" s="592">
        <v>12286</v>
      </c>
      <c r="C13" s="572">
        <v>11375</v>
      </c>
      <c r="D13" s="593">
        <v>11061</v>
      </c>
      <c r="E13" s="592">
        <v>13304</v>
      </c>
      <c r="F13" s="572">
        <v>12797</v>
      </c>
      <c r="G13" s="594">
        <v>12475</v>
      </c>
      <c r="I13" s="597"/>
      <c r="J13" s="597"/>
    </row>
    <row r="14" spans="1:10" s="598" customFormat="1" ht="14.25" customHeight="1">
      <c r="A14" s="591" t="s">
        <v>130</v>
      </c>
      <c r="B14" s="592">
        <v>11871</v>
      </c>
      <c r="C14" s="572">
        <v>9604</v>
      </c>
      <c r="D14" s="593">
        <v>10438</v>
      </c>
      <c r="E14" s="592">
        <v>12819</v>
      </c>
      <c r="F14" s="572">
        <v>10987</v>
      </c>
      <c r="G14" s="594">
        <v>11668</v>
      </c>
      <c r="I14" s="597"/>
      <c r="J14" s="597"/>
    </row>
    <row r="15" spans="1:7" s="598" customFormat="1" ht="14.25" customHeight="1">
      <c r="A15" s="591" t="s">
        <v>117</v>
      </c>
      <c r="B15" s="592">
        <v>11085</v>
      </c>
      <c r="C15" s="572">
        <v>10224</v>
      </c>
      <c r="D15" s="593">
        <v>9786</v>
      </c>
      <c r="E15" s="592">
        <v>10491</v>
      </c>
      <c r="F15" s="572">
        <v>10444</v>
      </c>
      <c r="G15" s="594">
        <v>10677</v>
      </c>
    </row>
    <row r="16" spans="1:7" s="598" customFormat="1" ht="14.25" customHeight="1">
      <c r="A16" s="591" t="s">
        <v>115</v>
      </c>
      <c r="B16" s="592">
        <v>11369</v>
      </c>
      <c r="C16" s="572">
        <v>9980</v>
      </c>
      <c r="D16" s="593">
        <v>9547</v>
      </c>
      <c r="E16" s="592">
        <v>11425</v>
      </c>
      <c r="F16" s="572">
        <v>10915</v>
      </c>
      <c r="G16" s="594">
        <v>10488</v>
      </c>
    </row>
    <row r="17" spans="1:7" s="598" customFormat="1" ht="14.25" customHeight="1">
      <c r="A17" s="591" t="s">
        <v>132</v>
      </c>
      <c r="B17" s="592">
        <v>11546</v>
      </c>
      <c r="C17" s="572">
        <v>9854</v>
      </c>
      <c r="D17" s="593">
        <v>9546</v>
      </c>
      <c r="E17" s="596">
        <v>10781</v>
      </c>
      <c r="F17" s="572">
        <v>9884</v>
      </c>
      <c r="G17" s="594">
        <v>9850</v>
      </c>
    </row>
    <row r="18" spans="1:7" s="598" customFormat="1" ht="14.25" customHeight="1">
      <c r="A18" s="591" t="s">
        <v>125</v>
      </c>
      <c r="B18" s="592">
        <v>9164</v>
      </c>
      <c r="C18" s="572">
        <v>7597</v>
      </c>
      <c r="D18" s="593">
        <v>8356</v>
      </c>
      <c r="E18" s="592">
        <v>10295</v>
      </c>
      <c r="F18" s="572">
        <v>9449</v>
      </c>
      <c r="G18" s="594">
        <v>9650</v>
      </c>
    </row>
    <row r="19" spans="1:7" s="598" customFormat="1" ht="14.25" customHeight="1">
      <c r="A19" s="591" t="s">
        <v>154</v>
      </c>
      <c r="B19" s="592">
        <v>8341</v>
      </c>
      <c r="C19" s="572">
        <v>8811</v>
      </c>
      <c r="D19" s="593">
        <v>8034</v>
      </c>
      <c r="E19" s="592">
        <v>7301</v>
      </c>
      <c r="F19" s="572">
        <v>7483</v>
      </c>
      <c r="G19" s="594">
        <v>7409</v>
      </c>
    </row>
    <row r="20" spans="1:7" s="598" customFormat="1" ht="14.25" customHeight="1">
      <c r="A20" s="591" t="s">
        <v>131</v>
      </c>
      <c r="B20" s="592">
        <v>9535</v>
      </c>
      <c r="C20" s="572">
        <v>8939</v>
      </c>
      <c r="D20" s="593">
        <v>7979</v>
      </c>
      <c r="E20" s="592">
        <v>8164</v>
      </c>
      <c r="F20" s="572">
        <v>8693</v>
      </c>
      <c r="G20" s="594">
        <v>8131</v>
      </c>
    </row>
    <row r="21" spans="1:7" s="598" customFormat="1" ht="14.25" customHeight="1">
      <c r="A21" s="591" t="s">
        <v>111</v>
      </c>
      <c r="B21" s="592">
        <v>7534</v>
      </c>
      <c r="C21" s="572">
        <v>7352</v>
      </c>
      <c r="D21" s="593">
        <v>7890</v>
      </c>
      <c r="E21" s="592">
        <v>10797</v>
      </c>
      <c r="F21" s="572">
        <v>10796</v>
      </c>
      <c r="G21" s="594">
        <v>10189</v>
      </c>
    </row>
    <row r="22" spans="1:7" s="598" customFormat="1" ht="14.25" customHeight="1">
      <c r="A22" s="591" t="s">
        <v>153</v>
      </c>
      <c r="B22" s="592">
        <v>8941</v>
      </c>
      <c r="C22" s="572">
        <v>8203</v>
      </c>
      <c r="D22" s="593">
        <v>7716</v>
      </c>
      <c r="E22" s="592">
        <v>7153</v>
      </c>
      <c r="F22" s="572">
        <v>6679</v>
      </c>
      <c r="G22" s="594">
        <v>6426</v>
      </c>
    </row>
    <row r="23" spans="1:7" s="598" customFormat="1" ht="14.25" customHeight="1">
      <c r="A23" s="591" t="s">
        <v>140</v>
      </c>
      <c r="B23" s="592">
        <v>9116</v>
      </c>
      <c r="C23" s="572">
        <v>8257</v>
      </c>
      <c r="D23" s="593">
        <v>7480</v>
      </c>
      <c r="E23" s="592">
        <v>10106</v>
      </c>
      <c r="F23" s="572">
        <v>9990</v>
      </c>
      <c r="G23" s="594">
        <v>10062</v>
      </c>
    </row>
    <row r="24" spans="1:7" s="598" customFormat="1" ht="14.25" customHeight="1">
      <c r="A24" s="591" t="s">
        <v>147</v>
      </c>
      <c r="B24" s="592">
        <v>8406</v>
      </c>
      <c r="C24" s="572">
        <v>7353</v>
      </c>
      <c r="D24" s="593">
        <v>7078</v>
      </c>
      <c r="E24" s="592">
        <v>8218</v>
      </c>
      <c r="F24" s="572">
        <v>7572</v>
      </c>
      <c r="G24" s="594">
        <v>7683</v>
      </c>
    </row>
    <row r="25" spans="1:7" s="598" customFormat="1" ht="14.25" customHeight="1">
      <c r="A25" s="591" t="s">
        <v>135</v>
      </c>
      <c r="B25" s="592">
        <v>9455</v>
      </c>
      <c r="C25" s="572">
        <v>7398</v>
      </c>
      <c r="D25" s="593">
        <v>6816</v>
      </c>
      <c r="E25" s="592">
        <v>13010</v>
      </c>
      <c r="F25" s="572">
        <v>11429</v>
      </c>
      <c r="G25" s="594">
        <v>9488</v>
      </c>
    </row>
    <row r="26" spans="1:7" s="598" customFormat="1" ht="14.25" customHeight="1">
      <c r="A26" s="591" t="s">
        <v>124</v>
      </c>
      <c r="B26" s="592">
        <v>6378</v>
      </c>
      <c r="C26" s="572">
        <v>5788</v>
      </c>
      <c r="D26" s="593">
        <v>6497</v>
      </c>
      <c r="E26" s="592">
        <v>6178</v>
      </c>
      <c r="F26" s="572">
        <v>5401</v>
      </c>
      <c r="G26" s="594">
        <v>5712</v>
      </c>
    </row>
    <row r="27" spans="1:7" s="598" customFormat="1" ht="14.25" customHeight="1">
      <c r="A27" s="591" t="s">
        <v>141</v>
      </c>
      <c r="B27" s="592">
        <v>7985</v>
      </c>
      <c r="C27" s="572">
        <v>7269</v>
      </c>
      <c r="D27" s="593">
        <v>6430</v>
      </c>
      <c r="E27" s="592">
        <v>9142</v>
      </c>
      <c r="F27" s="572">
        <v>8418</v>
      </c>
      <c r="G27" s="594">
        <v>7806</v>
      </c>
    </row>
    <row r="28" spans="1:7" s="598" customFormat="1" ht="14.25" customHeight="1">
      <c r="A28" s="591" t="s">
        <v>143</v>
      </c>
      <c r="B28" s="592">
        <v>7901</v>
      </c>
      <c r="C28" s="572">
        <v>7011</v>
      </c>
      <c r="D28" s="593">
        <v>6411</v>
      </c>
      <c r="E28" s="592">
        <v>8750</v>
      </c>
      <c r="F28" s="572">
        <v>8333</v>
      </c>
      <c r="G28" s="594">
        <v>8575</v>
      </c>
    </row>
    <row r="29" spans="1:7" s="598" customFormat="1" ht="14.25" customHeight="1">
      <c r="A29" s="591" t="s">
        <v>142</v>
      </c>
      <c r="B29" s="592">
        <v>7198</v>
      </c>
      <c r="C29" s="572">
        <v>6747</v>
      </c>
      <c r="D29" s="593">
        <v>6247</v>
      </c>
      <c r="E29" s="592">
        <v>8099</v>
      </c>
      <c r="F29" s="572">
        <v>7848</v>
      </c>
      <c r="G29" s="594">
        <v>8406</v>
      </c>
    </row>
    <row r="30" spans="1:7" s="598" customFormat="1" ht="14.25" customHeight="1">
      <c r="A30" s="591" t="s">
        <v>139</v>
      </c>
      <c r="B30" s="592">
        <v>5551</v>
      </c>
      <c r="C30" s="572">
        <v>5537</v>
      </c>
      <c r="D30" s="593">
        <v>6232</v>
      </c>
      <c r="E30" s="592">
        <v>6789</v>
      </c>
      <c r="F30" s="572">
        <v>6648</v>
      </c>
      <c r="G30" s="594">
        <v>7060</v>
      </c>
    </row>
    <row r="31" spans="1:7" s="598" customFormat="1" ht="14.25" customHeight="1">
      <c r="A31" s="591" t="s">
        <v>145</v>
      </c>
      <c r="B31" s="592">
        <v>6904</v>
      </c>
      <c r="C31" s="572">
        <v>5877</v>
      </c>
      <c r="D31" s="593">
        <v>6202</v>
      </c>
      <c r="E31" s="592">
        <v>9000</v>
      </c>
      <c r="F31" s="572">
        <v>8142</v>
      </c>
      <c r="G31" s="594">
        <v>8361</v>
      </c>
    </row>
    <row r="32" spans="1:7" s="598" customFormat="1" ht="14.25" customHeight="1">
      <c r="A32" s="591" t="s">
        <v>123</v>
      </c>
      <c r="B32" s="592">
        <v>7350</v>
      </c>
      <c r="C32" s="572">
        <v>6144</v>
      </c>
      <c r="D32" s="593">
        <v>5877</v>
      </c>
      <c r="E32" s="592">
        <v>13673</v>
      </c>
      <c r="F32" s="572">
        <v>12302</v>
      </c>
      <c r="G32" s="594">
        <v>11912</v>
      </c>
    </row>
    <row r="33" spans="1:7" s="598" customFormat="1" ht="14.25" customHeight="1">
      <c r="A33" s="591" t="s">
        <v>146</v>
      </c>
      <c r="B33" s="592">
        <v>6127</v>
      </c>
      <c r="C33" s="572">
        <v>5837</v>
      </c>
      <c r="D33" s="593">
        <v>5749</v>
      </c>
      <c r="E33" s="592">
        <v>5811</v>
      </c>
      <c r="F33" s="572">
        <v>5595</v>
      </c>
      <c r="G33" s="594">
        <v>4989</v>
      </c>
    </row>
    <row r="34" spans="1:7" s="598" customFormat="1" ht="14.25" customHeight="1">
      <c r="A34" s="591" t="s">
        <v>149</v>
      </c>
      <c r="B34" s="592">
        <v>6735</v>
      </c>
      <c r="C34" s="572">
        <v>6316</v>
      </c>
      <c r="D34" s="593">
        <v>5744</v>
      </c>
      <c r="E34" s="592">
        <v>8332</v>
      </c>
      <c r="F34" s="572">
        <v>7809</v>
      </c>
      <c r="G34" s="594">
        <v>8098</v>
      </c>
    </row>
    <row r="35" spans="1:7" s="598" customFormat="1" ht="14.25" customHeight="1">
      <c r="A35" s="591" t="s">
        <v>137</v>
      </c>
      <c r="B35" s="592">
        <v>6265</v>
      </c>
      <c r="C35" s="572">
        <v>5876</v>
      </c>
      <c r="D35" s="593">
        <v>5683</v>
      </c>
      <c r="E35" s="592">
        <v>8177</v>
      </c>
      <c r="F35" s="572">
        <v>7590</v>
      </c>
      <c r="G35" s="594">
        <v>7319</v>
      </c>
    </row>
    <row r="36" spans="1:7" s="598" customFormat="1" ht="14.25" customHeight="1">
      <c r="A36" s="591" t="s">
        <v>113</v>
      </c>
      <c r="B36" s="592">
        <v>5248</v>
      </c>
      <c r="C36" s="572">
        <v>5178</v>
      </c>
      <c r="D36" s="593">
        <v>5480</v>
      </c>
      <c r="E36" s="592">
        <v>6546</v>
      </c>
      <c r="F36" s="572">
        <v>6312</v>
      </c>
      <c r="G36" s="594">
        <v>6099</v>
      </c>
    </row>
    <row r="37" spans="1:7" s="598" customFormat="1" ht="14.25" customHeight="1">
      <c r="A37" s="591" t="s">
        <v>112</v>
      </c>
      <c r="B37" s="592">
        <v>5667</v>
      </c>
      <c r="C37" s="572">
        <v>5338</v>
      </c>
      <c r="D37" s="593">
        <v>5467</v>
      </c>
      <c r="E37" s="592">
        <v>7636</v>
      </c>
      <c r="F37" s="572">
        <v>7098</v>
      </c>
      <c r="G37" s="594">
        <v>7286</v>
      </c>
    </row>
    <row r="38" spans="1:7" s="598" customFormat="1" ht="14.25" customHeight="1">
      <c r="A38" s="591" t="s">
        <v>120</v>
      </c>
      <c r="B38" s="592">
        <v>6280</v>
      </c>
      <c r="C38" s="572">
        <v>5297</v>
      </c>
      <c r="D38" s="593">
        <v>5315</v>
      </c>
      <c r="E38" s="592">
        <v>9975</v>
      </c>
      <c r="F38" s="572">
        <v>8990</v>
      </c>
      <c r="G38" s="594">
        <v>8852</v>
      </c>
    </row>
    <row r="39" spans="1:7" s="598" customFormat="1" ht="14.25" customHeight="1">
      <c r="A39" s="591" t="s">
        <v>114</v>
      </c>
      <c r="B39" s="592">
        <v>5941</v>
      </c>
      <c r="C39" s="572">
        <v>5243</v>
      </c>
      <c r="D39" s="593">
        <v>5034</v>
      </c>
      <c r="E39" s="592">
        <v>6129</v>
      </c>
      <c r="F39" s="572">
        <v>5925</v>
      </c>
      <c r="G39" s="594">
        <v>5532</v>
      </c>
    </row>
    <row r="40" spans="1:7" s="576" customFormat="1" ht="14.25" customHeight="1">
      <c r="A40" s="591" t="s">
        <v>151</v>
      </c>
      <c r="B40" s="592">
        <v>5325</v>
      </c>
      <c r="C40" s="572">
        <v>4717</v>
      </c>
      <c r="D40" s="593">
        <v>4684</v>
      </c>
      <c r="E40" s="592">
        <v>3679</v>
      </c>
      <c r="F40" s="572">
        <v>3427</v>
      </c>
      <c r="G40" s="594">
        <v>3648</v>
      </c>
    </row>
    <row r="41" spans="1:7" s="576" customFormat="1" ht="14.25" customHeight="1">
      <c r="A41" s="591" t="s">
        <v>128</v>
      </c>
      <c r="B41" s="592">
        <v>5794</v>
      </c>
      <c r="C41" s="572">
        <v>4679</v>
      </c>
      <c r="D41" s="593">
        <v>4493</v>
      </c>
      <c r="E41" s="592">
        <v>7779</v>
      </c>
      <c r="F41" s="572">
        <v>6662</v>
      </c>
      <c r="G41" s="594">
        <v>6451</v>
      </c>
    </row>
    <row r="42" spans="1:7" s="598" customFormat="1" ht="14.25" customHeight="1">
      <c r="A42" s="591" t="s">
        <v>110</v>
      </c>
      <c r="B42" s="592">
        <v>4799</v>
      </c>
      <c r="C42" s="572">
        <v>4621</v>
      </c>
      <c r="D42" s="593">
        <v>4300</v>
      </c>
      <c r="E42" s="592">
        <v>5479</v>
      </c>
      <c r="F42" s="572">
        <v>5476</v>
      </c>
      <c r="G42" s="594">
        <v>5352</v>
      </c>
    </row>
    <row r="43" spans="1:7" s="598" customFormat="1" ht="14.25" customHeight="1">
      <c r="A43" s="591" t="s">
        <v>136</v>
      </c>
      <c r="B43" s="592">
        <v>4915</v>
      </c>
      <c r="C43" s="572">
        <v>3994</v>
      </c>
      <c r="D43" s="593">
        <v>4179</v>
      </c>
      <c r="E43" s="592">
        <v>10260</v>
      </c>
      <c r="F43" s="572">
        <v>9374</v>
      </c>
      <c r="G43" s="594">
        <v>9862</v>
      </c>
    </row>
    <row r="44" spans="1:7" s="598" customFormat="1" ht="14.25" customHeight="1">
      <c r="A44" s="591" t="s">
        <v>121</v>
      </c>
      <c r="B44" s="592">
        <v>4212</v>
      </c>
      <c r="C44" s="572">
        <v>3802</v>
      </c>
      <c r="D44" s="593">
        <v>4154</v>
      </c>
      <c r="E44" s="592">
        <v>7528</v>
      </c>
      <c r="F44" s="572">
        <v>6237</v>
      </c>
      <c r="G44" s="594">
        <v>6673</v>
      </c>
    </row>
    <row r="45" spans="1:7" s="576" customFormat="1" ht="14.25" customHeight="1">
      <c r="A45" s="591" t="s">
        <v>134</v>
      </c>
      <c r="B45" s="592">
        <v>5035</v>
      </c>
      <c r="C45" s="572">
        <v>4735</v>
      </c>
      <c r="D45" s="593">
        <v>4017</v>
      </c>
      <c r="E45" s="592">
        <v>8736</v>
      </c>
      <c r="F45" s="572">
        <v>7769</v>
      </c>
      <c r="G45" s="594">
        <v>7108</v>
      </c>
    </row>
    <row r="46" spans="1:7" s="576" customFormat="1" ht="14.25" customHeight="1">
      <c r="A46" s="591" t="s">
        <v>133</v>
      </c>
      <c r="B46" s="592">
        <v>5415</v>
      </c>
      <c r="C46" s="572">
        <v>4229</v>
      </c>
      <c r="D46" s="593">
        <v>3595</v>
      </c>
      <c r="E46" s="592">
        <v>6248</v>
      </c>
      <c r="F46" s="572">
        <v>5034</v>
      </c>
      <c r="G46" s="594">
        <v>4615</v>
      </c>
    </row>
    <row r="47" spans="1:7" s="576" customFormat="1" ht="14.25" customHeight="1">
      <c r="A47" s="591" t="s">
        <v>150</v>
      </c>
      <c r="B47" s="592">
        <v>3790</v>
      </c>
      <c r="C47" s="572">
        <v>3547</v>
      </c>
      <c r="D47" s="593">
        <v>3223</v>
      </c>
      <c r="E47" s="592">
        <v>5686</v>
      </c>
      <c r="F47" s="572">
        <v>5164</v>
      </c>
      <c r="G47" s="594">
        <v>4887</v>
      </c>
    </row>
    <row r="48" spans="1:7" s="598" customFormat="1" ht="14.25" customHeight="1">
      <c r="A48" s="591" t="s">
        <v>122</v>
      </c>
      <c r="B48" s="592">
        <v>3852</v>
      </c>
      <c r="C48" s="572">
        <v>3577</v>
      </c>
      <c r="D48" s="593">
        <v>3046</v>
      </c>
      <c r="E48" s="592">
        <v>4611</v>
      </c>
      <c r="F48" s="572">
        <v>4093</v>
      </c>
      <c r="G48" s="594">
        <v>4083</v>
      </c>
    </row>
    <row r="49" spans="1:7" s="576" customFormat="1" ht="14.25" customHeight="1">
      <c r="A49" s="591" t="s">
        <v>105</v>
      </c>
      <c r="B49" s="592">
        <v>3461</v>
      </c>
      <c r="C49" s="572">
        <v>2965</v>
      </c>
      <c r="D49" s="593">
        <v>2892</v>
      </c>
      <c r="E49" s="592">
        <v>4341</v>
      </c>
      <c r="F49" s="572">
        <v>3573</v>
      </c>
      <c r="G49" s="594">
        <v>3842</v>
      </c>
    </row>
    <row r="50" spans="1:7" s="576" customFormat="1" ht="14.25" customHeight="1">
      <c r="A50" s="591" t="s">
        <v>109</v>
      </c>
      <c r="B50" s="592">
        <v>2753</v>
      </c>
      <c r="C50" s="572">
        <v>2880</v>
      </c>
      <c r="D50" s="593">
        <v>2245</v>
      </c>
      <c r="E50" s="592">
        <v>6138</v>
      </c>
      <c r="F50" s="572">
        <v>6134</v>
      </c>
      <c r="G50" s="594">
        <v>5804</v>
      </c>
    </row>
    <row r="51" spans="1:7" s="576" customFormat="1" ht="14.25" customHeight="1">
      <c r="A51" s="591" t="s">
        <v>108</v>
      </c>
      <c r="B51" s="592">
        <v>1878</v>
      </c>
      <c r="C51" s="572">
        <v>1797</v>
      </c>
      <c r="D51" s="593">
        <v>1626</v>
      </c>
      <c r="E51" s="592">
        <v>5586</v>
      </c>
      <c r="F51" s="572">
        <v>5191</v>
      </c>
      <c r="G51" s="594">
        <v>5153</v>
      </c>
    </row>
    <row r="52" spans="1:7" s="576" customFormat="1" ht="14.25" customHeight="1">
      <c r="A52" s="591" t="s">
        <v>106</v>
      </c>
      <c r="B52" s="592">
        <v>1797</v>
      </c>
      <c r="C52" s="572">
        <v>1587</v>
      </c>
      <c r="D52" s="593">
        <v>1441</v>
      </c>
      <c r="E52" s="592">
        <v>4773</v>
      </c>
      <c r="F52" s="572">
        <v>4340</v>
      </c>
      <c r="G52" s="594">
        <v>4392</v>
      </c>
    </row>
    <row r="53" spans="1:7" s="576" customFormat="1" ht="14.25" customHeight="1">
      <c r="A53" s="591" t="s">
        <v>107</v>
      </c>
      <c r="B53" s="592">
        <v>1036</v>
      </c>
      <c r="C53" s="572">
        <v>815</v>
      </c>
      <c r="D53" s="593">
        <v>753</v>
      </c>
      <c r="E53" s="592">
        <v>1330</v>
      </c>
      <c r="F53" s="572">
        <v>1200</v>
      </c>
      <c r="G53" s="594">
        <v>1097</v>
      </c>
    </row>
    <row r="54" spans="1:7" s="581" customFormat="1" ht="12.75" customHeight="1">
      <c r="A54" s="689" t="s">
        <v>1</v>
      </c>
      <c r="B54" s="599">
        <f aca="true" t="shared" si="0" ref="B54:G54">SUM(B4:B53)</f>
        <v>405144</v>
      </c>
      <c r="C54" s="599">
        <f t="shared" si="0"/>
        <v>376532</v>
      </c>
      <c r="D54" s="599">
        <f t="shared" si="0"/>
        <v>364738</v>
      </c>
      <c r="E54" s="599">
        <f t="shared" si="0"/>
        <v>431608</v>
      </c>
      <c r="F54" s="599">
        <f t="shared" si="0"/>
        <v>408440</v>
      </c>
      <c r="G54" s="599">
        <f t="shared" si="0"/>
        <v>404507</v>
      </c>
    </row>
    <row r="55" spans="1:7" s="600" customFormat="1" ht="20.25" customHeight="1">
      <c r="A55" s="690" t="s">
        <v>256</v>
      </c>
      <c r="B55" s="690"/>
      <c r="C55" s="690"/>
      <c r="D55" s="690"/>
      <c r="E55" s="690"/>
      <c r="F55" s="690"/>
      <c r="G55" s="690"/>
    </row>
    <row r="56" spans="2:7" s="604" customFormat="1" ht="15.75">
      <c r="B56" s="601"/>
      <c r="C56" s="601"/>
      <c r="D56" s="601"/>
      <c r="E56" s="601"/>
      <c r="F56" s="603"/>
      <c r="G56" s="601"/>
    </row>
    <row r="57" spans="1:7" s="604" customFormat="1" ht="15.75">
      <c r="A57" s="602"/>
      <c r="B57" s="601"/>
      <c r="C57" s="601"/>
      <c r="D57" s="601"/>
      <c r="E57" s="601"/>
      <c r="F57" s="603"/>
      <c r="G57" s="601"/>
    </row>
    <row r="58" spans="1:7" s="604" customFormat="1" ht="15.75">
      <c r="A58" s="602"/>
      <c r="B58" s="601"/>
      <c r="C58" s="601"/>
      <c r="D58" s="601"/>
      <c r="E58" s="601"/>
      <c r="F58" s="601"/>
      <c r="G58" s="601"/>
    </row>
    <row r="59" spans="1:7" s="604" customFormat="1" ht="15.75">
      <c r="A59" s="602"/>
      <c r="B59" s="601"/>
      <c r="C59" s="601"/>
      <c r="D59" s="601"/>
      <c r="E59" s="601"/>
      <c r="F59" s="601"/>
      <c r="G59" s="601"/>
    </row>
    <row r="60" spans="1:7" s="604" customFormat="1" ht="15.75">
      <c r="A60" s="602"/>
      <c r="B60" s="601"/>
      <c r="C60" s="601"/>
      <c r="D60" s="601"/>
      <c r="E60" s="601"/>
      <c r="F60" s="601"/>
      <c r="G60" s="601"/>
    </row>
    <row r="61" spans="1:7" s="604" customFormat="1" ht="15.75">
      <c r="A61" s="602"/>
      <c r="B61" s="601"/>
      <c r="C61" s="601"/>
      <c r="D61" s="601"/>
      <c r="E61" s="601"/>
      <c r="F61" s="601"/>
      <c r="G61" s="601"/>
    </row>
    <row r="62" spans="1:7" s="604" customFormat="1" ht="15.75">
      <c r="A62" s="602"/>
      <c r="B62" s="601"/>
      <c r="C62" s="601"/>
      <c r="D62" s="601"/>
      <c r="E62" s="601"/>
      <c r="F62" s="601"/>
      <c r="G62" s="601"/>
    </row>
    <row r="63" spans="1:7" s="604" customFormat="1" ht="15.75">
      <c r="A63" s="602"/>
      <c r="B63" s="601"/>
      <c r="C63" s="601"/>
      <c r="D63" s="601"/>
      <c r="E63" s="601"/>
      <c r="F63" s="601"/>
      <c r="G63" s="601"/>
    </row>
    <row r="64" spans="1:7" s="604" customFormat="1" ht="15.75">
      <c r="A64" s="602"/>
      <c r="B64" s="601"/>
      <c r="C64" s="601"/>
      <c r="D64" s="601"/>
      <c r="E64" s="601"/>
      <c r="F64" s="601"/>
      <c r="G64" s="601"/>
    </row>
    <row r="65" spans="1:7" s="604" customFormat="1" ht="15.75">
      <c r="A65" s="602"/>
      <c r="B65" s="601"/>
      <c r="C65" s="601"/>
      <c r="D65" s="601"/>
      <c r="E65" s="601"/>
      <c r="F65" s="601"/>
      <c r="G65" s="601"/>
    </row>
    <row r="66" spans="1:7" s="604" customFormat="1" ht="15.75">
      <c r="A66" s="602"/>
      <c r="B66" s="601"/>
      <c r="C66" s="601"/>
      <c r="D66" s="601"/>
      <c r="E66" s="601"/>
      <c r="F66" s="601"/>
      <c r="G66" s="601"/>
    </row>
    <row r="67" spans="1:7" s="604" customFormat="1" ht="15.75">
      <c r="A67" s="602"/>
      <c r="B67" s="601"/>
      <c r="C67" s="601"/>
      <c r="D67" s="601"/>
      <c r="E67" s="601"/>
      <c r="F67" s="601"/>
      <c r="G67" s="601"/>
    </row>
    <row r="68" spans="1:7" s="604" customFormat="1" ht="15.75">
      <c r="A68" s="602"/>
      <c r="B68" s="601"/>
      <c r="C68" s="601"/>
      <c r="D68" s="601"/>
      <c r="E68" s="601"/>
      <c r="F68" s="601"/>
      <c r="G68" s="601"/>
    </row>
    <row r="69" spans="1:7" s="604" customFormat="1" ht="15.75">
      <c r="A69" s="602"/>
      <c r="B69" s="601"/>
      <c r="C69" s="601"/>
      <c r="D69" s="601"/>
      <c r="E69" s="601"/>
      <c r="F69" s="601"/>
      <c r="G69" s="601"/>
    </row>
    <row r="70" spans="1:7" s="604" customFormat="1" ht="15.75">
      <c r="A70" s="602"/>
      <c r="B70" s="601"/>
      <c r="C70" s="601"/>
      <c r="D70" s="601"/>
      <c r="E70" s="601"/>
      <c r="F70" s="601"/>
      <c r="G70" s="601"/>
    </row>
    <row r="71" spans="1:7" s="604" customFormat="1" ht="15.75">
      <c r="A71" s="602"/>
      <c r="B71" s="601"/>
      <c r="C71" s="601"/>
      <c r="D71" s="601"/>
      <c r="E71" s="601"/>
      <c r="F71" s="601"/>
      <c r="G71" s="601"/>
    </row>
    <row r="72" spans="1:7" s="604" customFormat="1" ht="15.75">
      <c r="A72" s="602"/>
      <c r="B72" s="601"/>
      <c r="C72" s="601"/>
      <c r="D72" s="601"/>
      <c r="E72" s="601"/>
      <c r="F72" s="601"/>
      <c r="G72" s="601"/>
    </row>
    <row r="73" spans="1:7" s="604" customFormat="1" ht="15.75">
      <c r="A73" s="602"/>
      <c r="B73" s="601"/>
      <c r="C73" s="601"/>
      <c r="D73" s="601"/>
      <c r="E73" s="601"/>
      <c r="F73" s="601"/>
      <c r="G73" s="601"/>
    </row>
    <row r="74" spans="1:7" s="604" customFormat="1" ht="15.75">
      <c r="A74" s="602"/>
      <c r="B74" s="601"/>
      <c r="C74" s="601"/>
      <c r="D74" s="601"/>
      <c r="E74" s="601"/>
      <c r="F74" s="601"/>
      <c r="G74" s="601"/>
    </row>
    <row r="75" spans="1:7" s="604" customFormat="1" ht="15.75">
      <c r="A75" s="602"/>
      <c r="B75" s="601"/>
      <c r="C75" s="601"/>
      <c r="D75" s="601"/>
      <c r="E75" s="601"/>
      <c r="F75" s="601"/>
      <c r="G75" s="601"/>
    </row>
    <row r="76" spans="1:7" s="604" customFormat="1" ht="15.75">
      <c r="A76" s="602"/>
      <c r="B76" s="601"/>
      <c r="C76" s="601"/>
      <c r="D76" s="601"/>
      <c r="E76" s="601"/>
      <c r="F76" s="601"/>
      <c r="G76" s="601"/>
    </row>
    <row r="77" spans="1:7" s="604" customFormat="1" ht="15.75">
      <c r="A77" s="602"/>
      <c r="B77" s="601"/>
      <c r="C77" s="601"/>
      <c r="D77" s="601"/>
      <c r="E77" s="601"/>
      <c r="F77" s="601"/>
      <c r="G77" s="601"/>
    </row>
    <row r="78" spans="1:7" s="604" customFormat="1" ht="15.75">
      <c r="A78" s="602"/>
      <c r="B78" s="601"/>
      <c r="C78" s="601"/>
      <c r="D78" s="601"/>
      <c r="E78" s="601"/>
      <c r="F78" s="601"/>
      <c r="G78" s="601"/>
    </row>
    <row r="79" spans="1:7" s="604" customFormat="1" ht="15.75">
      <c r="A79" s="602"/>
      <c r="B79" s="601"/>
      <c r="C79" s="601"/>
      <c r="D79" s="601"/>
      <c r="E79" s="601"/>
      <c r="F79" s="601"/>
      <c r="G79" s="601"/>
    </row>
    <row r="80" spans="1:7" s="604" customFormat="1" ht="15.75">
      <c r="A80" s="602"/>
      <c r="B80" s="601"/>
      <c r="C80" s="601"/>
      <c r="D80" s="601"/>
      <c r="E80" s="601"/>
      <c r="F80" s="601"/>
      <c r="G80" s="601"/>
    </row>
    <row r="81" spans="1:7" s="604" customFormat="1" ht="15.75">
      <c r="A81" s="602"/>
      <c r="B81" s="601"/>
      <c r="C81" s="601"/>
      <c r="D81" s="601"/>
      <c r="E81" s="601"/>
      <c r="F81" s="601"/>
      <c r="G81" s="601"/>
    </row>
    <row r="82" spans="1:7" s="604" customFormat="1" ht="15.75">
      <c r="A82" s="602"/>
      <c r="B82" s="601"/>
      <c r="C82" s="601"/>
      <c r="D82" s="601"/>
      <c r="E82" s="601"/>
      <c r="F82" s="601"/>
      <c r="G82" s="601"/>
    </row>
    <row r="83" spans="1:7" s="604" customFormat="1" ht="15.75">
      <c r="A83" s="602"/>
      <c r="B83" s="601"/>
      <c r="C83" s="601"/>
      <c r="D83" s="601"/>
      <c r="E83" s="601"/>
      <c r="F83" s="601"/>
      <c r="G83" s="601"/>
    </row>
    <row r="84" spans="1:7" s="604" customFormat="1" ht="15.75">
      <c r="A84" s="602"/>
      <c r="B84" s="601"/>
      <c r="C84" s="601"/>
      <c r="D84" s="601"/>
      <c r="E84" s="601"/>
      <c r="F84" s="601"/>
      <c r="G84" s="601"/>
    </row>
    <row r="85" spans="1:7" s="604" customFormat="1" ht="15.75">
      <c r="A85" s="602"/>
      <c r="B85" s="601"/>
      <c r="C85" s="601"/>
      <c r="D85" s="601"/>
      <c r="E85" s="601"/>
      <c r="F85" s="601"/>
      <c r="G85" s="601"/>
    </row>
    <row r="86" spans="1:7" s="604" customFormat="1" ht="15.75">
      <c r="A86" s="602"/>
      <c r="B86" s="601"/>
      <c r="C86" s="601"/>
      <c r="D86" s="601"/>
      <c r="E86" s="601"/>
      <c r="F86" s="601"/>
      <c r="G86" s="601"/>
    </row>
    <row r="87" spans="1:7" s="604" customFormat="1" ht="15.75">
      <c r="A87" s="602"/>
      <c r="B87" s="601"/>
      <c r="C87" s="601"/>
      <c r="D87" s="601"/>
      <c r="E87" s="601"/>
      <c r="F87" s="601"/>
      <c r="G87" s="601"/>
    </row>
    <row r="88" spans="1:7" s="604" customFormat="1" ht="15.75">
      <c r="A88" s="602"/>
      <c r="B88" s="601"/>
      <c r="C88" s="601"/>
      <c r="D88" s="601"/>
      <c r="E88" s="601"/>
      <c r="F88" s="601"/>
      <c r="G88" s="601"/>
    </row>
    <row r="89" spans="1:7" s="604" customFormat="1" ht="15.75">
      <c r="A89" s="602"/>
      <c r="B89" s="601"/>
      <c r="C89" s="601"/>
      <c r="D89" s="601"/>
      <c r="E89" s="601"/>
      <c r="F89" s="601"/>
      <c r="G89" s="601"/>
    </row>
    <row r="90" spans="1:7" s="604" customFormat="1" ht="15.75">
      <c r="A90" s="602"/>
      <c r="B90" s="601"/>
      <c r="C90" s="601"/>
      <c r="D90" s="601"/>
      <c r="E90" s="601"/>
      <c r="F90" s="601"/>
      <c r="G90" s="601"/>
    </row>
    <row r="91" spans="1:7" s="604" customFormat="1" ht="15.75">
      <c r="A91" s="602"/>
      <c r="B91" s="601"/>
      <c r="C91" s="601"/>
      <c r="D91" s="601"/>
      <c r="E91" s="601"/>
      <c r="F91" s="601"/>
      <c r="G91" s="601"/>
    </row>
    <row r="92" spans="1:7" s="604" customFormat="1" ht="15.75">
      <c r="A92" s="602"/>
      <c r="B92" s="601"/>
      <c r="C92" s="601"/>
      <c r="D92" s="601"/>
      <c r="E92" s="601"/>
      <c r="F92" s="601"/>
      <c r="G92" s="601"/>
    </row>
    <row r="93" spans="1:7" s="604" customFormat="1" ht="15.75">
      <c r="A93" s="602"/>
      <c r="B93" s="601"/>
      <c r="C93" s="601"/>
      <c r="D93" s="601"/>
      <c r="E93" s="601"/>
      <c r="F93" s="601"/>
      <c r="G93" s="601"/>
    </row>
    <row r="94" spans="1:7" s="604" customFormat="1" ht="15.75">
      <c r="A94" s="602"/>
      <c r="B94" s="601"/>
      <c r="C94" s="601"/>
      <c r="D94" s="601"/>
      <c r="E94" s="601"/>
      <c r="F94" s="601"/>
      <c r="G94" s="601"/>
    </row>
    <row r="95" spans="1:7" s="604" customFormat="1" ht="15.75">
      <c r="A95" s="602"/>
      <c r="B95" s="601"/>
      <c r="C95" s="601"/>
      <c r="D95" s="601"/>
      <c r="E95" s="601"/>
      <c r="F95" s="601"/>
      <c r="G95" s="601"/>
    </row>
    <row r="96" spans="1:7" s="604" customFormat="1" ht="15.75">
      <c r="A96" s="602"/>
      <c r="B96" s="601"/>
      <c r="C96" s="601"/>
      <c r="D96" s="601"/>
      <c r="E96" s="601"/>
      <c r="F96" s="601"/>
      <c r="G96" s="601"/>
    </row>
    <row r="97" spans="1:7" s="604" customFormat="1" ht="15.75">
      <c r="A97" s="602"/>
      <c r="B97" s="601"/>
      <c r="C97" s="601"/>
      <c r="D97" s="601"/>
      <c r="E97" s="601"/>
      <c r="F97" s="601"/>
      <c r="G97" s="601"/>
    </row>
    <row r="98" spans="1:7" s="604" customFormat="1" ht="15.75">
      <c r="A98" s="602"/>
      <c r="B98" s="601"/>
      <c r="C98" s="601"/>
      <c r="D98" s="601"/>
      <c r="E98" s="601"/>
      <c r="F98" s="601"/>
      <c r="G98" s="601"/>
    </row>
    <row r="99" spans="1:7" s="604" customFormat="1" ht="15.75">
      <c r="A99" s="602"/>
      <c r="B99" s="601"/>
      <c r="C99" s="601"/>
      <c r="D99" s="601"/>
      <c r="E99" s="601"/>
      <c r="F99" s="601"/>
      <c r="G99" s="601"/>
    </row>
    <row r="100" spans="1:7" s="604" customFormat="1" ht="15.75">
      <c r="A100" s="602"/>
      <c r="B100" s="601"/>
      <c r="C100" s="601"/>
      <c r="D100" s="601"/>
      <c r="E100" s="601"/>
      <c r="F100" s="601"/>
      <c r="G100" s="601"/>
    </row>
    <row r="101" spans="1:7" s="604" customFormat="1" ht="15.75">
      <c r="A101" s="602"/>
      <c r="B101" s="601"/>
      <c r="C101" s="601"/>
      <c r="D101" s="601"/>
      <c r="E101" s="601"/>
      <c r="F101" s="601"/>
      <c r="G101" s="601"/>
    </row>
    <row r="102" spans="1:7" s="604" customFormat="1" ht="15.75">
      <c r="A102" s="602"/>
      <c r="B102" s="601"/>
      <c r="C102" s="601"/>
      <c r="D102" s="601"/>
      <c r="E102" s="601"/>
      <c r="F102" s="601"/>
      <c r="G102" s="601"/>
    </row>
    <row r="103" spans="1:7" s="604" customFormat="1" ht="15.75">
      <c r="A103" s="602"/>
      <c r="B103" s="601"/>
      <c r="C103" s="601"/>
      <c r="D103" s="601"/>
      <c r="E103" s="601"/>
      <c r="F103" s="601"/>
      <c r="G103" s="601"/>
    </row>
    <row r="104" spans="1:7" s="604" customFormat="1" ht="15.75">
      <c r="A104" s="602"/>
      <c r="B104" s="601"/>
      <c r="C104" s="601"/>
      <c r="D104" s="601"/>
      <c r="E104" s="601"/>
      <c r="F104" s="601"/>
      <c r="G104" s="601"/>
    </row>
    <row r="105" spans="1:7" s="604" customFormat="1" ht="15.75">
      <c r="A105" s="602"/>
      <c r="B105" s="601"/>
      <c r="C105" s="601"/>
      <c r="D105" s="601"/>
      <c r="E105" s="601"/>
      <c r="F105" s="601"/>
      <c r="G105" s="601"/>
    </row>
    <row r="106" spans="1:7" s="604" customFormat="1" ht="15.75">
      <c r="A106" s="602"/>
      <c r="B106" s="601"/>
      <c r="C106" s="601"/>
      <c r="D106" s="601"/>
      <c r="E106" s="601"/>
      <c r="F106" s="601"/>
      <c r="G106" s="601"/>
    </row>
    <row r="107" spans="1:7" s="604" customFormat="1" ht="15.75">
      <c r="A107" s="602"/>
      <c r="B107" s="601"/>
      <c r="C107" s="601"/>
      <c r="D107" s="601"/>
      <c r="E107" s="601"/>
      <c r="F107" s="601"/>
      <c r="G107" s="601"/>
    </row>
    <row r="108" spans="1:7" s="604" customFormat="1" ht="15.75">
      <c r="A108" s="602"/>
      <c r="B108" s="601"/>
      <c r="C108" s="601"/>
      <c r="D108" s="601"/>
      <c r="E108" s="601"/>
      <c r="F108" s="601"/>
      <c r="G108" s="601"/>
    </row>
    <row r="109" spans="1:7" s="604" customFormat="1" ht="15.75">
      <c r="A109" s="602"/>
      <c r="B109" s="601"/>
      <c r="C109" s="601"/>
      <c r="D109" s="601"/>
      <c r="E109" s="601"/>
      <c r="F109" s="601"/>
      <c r="G109" s="601"/>
    </row>
    <row r="110" spans="1:7" s="604" customFormat="1" ht="15.75">
      <c r="A110" s="602"/>
      <c r="B110" s="601"/>
      <c r="C110" s="601"/>
      <c r="D110" s="601"/>
      <c r="E110" s="601"/>
      <c r="F110" s="601"/>
      <c r="G110" s="601"/>
    </row>
    <row r="111" spans="1:7" s="604" customFormat="1" ht="15.75">
      <c r="A111" s="602"/>
      <c r="B111" s="601"/>
      <c r="C111" s="601"/>
      <c r="D111" s="601"/>
      <c r="E111" s="601"/>
      <c r="F111" s="601"/>
      <c r="G111" s="601"/>
    </row>
    <row r="112" spans="1:7" s="604" customFormat="1" ht="15.75">
      <c r="A112" s="602"/>
      <c r="B112" s="601"/>
      <c r="C112" s="601"/>
      <c r="D112" s="601"/>
      <c r="E112" s="601"/>
      <c r="F112" s="601"/>
      <c r="G112" s="601"/>
    </row>
    <row r="113" spans="1:7" s="604" customFormat="1" ht="15.75">
      <c r="A113" s="602"/>
      <c r="B113" s="601"/>
      <c r="C113" s="601"/>
      <c r="D113" s="601"/>
      <c r="E113" s="601"/>
      <c r="F113" s="601"/>
      <c r="G113" s="601"/>
    </row>
    <row r="114" spans="1:7" s="604" customFormat="1" ht="15.75">
      <c r="A114" s="602"/>
      <c r="B114" s="601"/>
      <c r="C114" s="601"/>
      <c r="D114" s="601"/>
      <c r="E114" s="601"/>
      <c r="F114" s="601"/>
      <c r="G114" s="601"/>
    </row>
    <row r="115" spans="1:7" s="604" customFormat="1" ht="15.75">
      <c r="A115" s="602"/>
      <c r="B115" s="601"/>
      <c r="C115" s="601"/>
      <c r="D115" s="601"/>
      <c r="E115" s="601"/>
      <c r="F115" s="601"/>
      <c r="G115" s="601"/>
    </row>
    <row r="116" spans="1:7" s="604" customFormat="1" ht="15.75">
      <c r="A116" s="602"/>
      <c r="B116" s="601"/>
      <c r="C116" s="601"/>
      <c r="D116" s="601"/>
      <c r="E116" s="601"/>
      <c r="F116" s="601"/>
      <c r="G116" s="601"/>
    </row>
    <row r="117" spans="1:7" s="604" customFormat="1" ht="15.75">
      <c r="A117" s="602"/>
      <c r="B117" s="601"/>
      <c r="C117" s="601"/>
      <c r="D117" s="601"/>
      <c r="E117" s="601"/>
      <c r="F117" s="601"/>
      <c r="G117" s="601"/>
    </row>
    <row r="118" spans="1:7" s="604" customFormat="1" ht="15.75">
      <c r="A118" s="602"/>
      <c r="B118" s="601"/>
      <c r="C118" s="601"/>
      <c r="D118" s="601"/>
      <c r="E118" s="601"/>
      <c r="F118" s="601"/>
      <c r="G118" s="601"/>
    </row>
    <row r="119" spans="1:7" s="604" customFormat="1" ht="15.75">
      <c r="A119" s="602"/>
      <c r="B119" s="601"/>
      <c r="C119" s="601"/>
      <c r="D119" s="601"/>
      <c r="E119" s="601"/>
      <c r="F119" s="601"/>
      <c r="G119" s="601"/>
    </row>
    <row r="120" spans="1:7" s="604" customFormat="1" ht="15.75">
      <c r="A120" s="602"/>
      <c r="B120" s="601"/>
      <c r="C120" s="601"/>
      <c r="D120" s="601"/>
      <c r="E120" s="601"/>
      <c r="F120" s="601"/>
      <c r="G120" s="601"/>
    </row>
    <row r="121" spans="1:7" s="604" customFormat="1" ht="15.75">
      <c r="A121" s="602"/>
      <c r="B121" s="601"/>
      <c r="C121" s="601"/>
      <c r="D121" s="601"/>
      <c r="E121" s="601"/>
      <c r="F121" s="601"/>
      <c r="G121" s="601"/>
    </row>
    <row r="122" spans="1:7" s="604" customFormat="1" ht="15.75">
      <c r="A122" s="602"/>
      <c r="B122" s="601"/>
      <c r="C122" s="601"/>
      <c r="D122" s="601"/>
      <c r="E122" s="601"/>
      <c r="F122" s="601"/>
      <c r="G122" s="601"/>
    </row>
    <row r="123" spans="1:7" s="604" customFormat="1" ht="15.75">
      <c r="A123" s="602"/>
      <c r="B123" s="601"/>
      <c r="C123" s="601"/>
      <c r="D123" s="601"/>
      <c r="E123" s="601"/>
      <c r="F123" s="601"/>
      <c r="G123" s="601"/>
    </row>
    <row r="124" spans="1:7" s="604" customFormat="1" ht="15.75">
      <c r="A124" s="602"/>
      <c r="B124" s="601"/>
      <c r="C124" s="601"/>
      <c r="D124" s="601"/>
      <c r="E124" s="601"/>
      <c r="F124" s="601"/>
      <c r="G124" s="601"/>
    </row>
    <row r="125" spans="1:7" s="604" customFormat="1" ht="15.75">
      <c r="A125" s="602"/>
      <c r="B125" s="601"/>
      <c r="C125" s="601"/>
      <c r="D125" s="601"/>
      <c r="E125" s="601"/>
      <c r="F125" s="601"/>
      <c r="G125" s="601"/>
    </row>
    <row r="126" spans="1:7" s="604" customFormat="1" ht="15.75">
      <c r="A126" s="602"/>
      <c r="B126" s="601"/>
      <c r="C126" s="601"/>
      <c r="D126" s="601"/>
      <c r="E126" s="601"/>
      <c r="F126" s="601"/>
      <c r="G126" s="601"/>
    </row>
  </sheetData>
  <sheetProtection/>
  <printOptions horizontalCentered="1"/>
  <pageMargins left="0.8" right="0.8" top="0.61" bottom="0.56" header="0.5" footer="0.5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0"/>
  <sheetViews>
    <sheetView zoomScale="120" zoomScaleNormal="120" zoomScalePageLayoutView="0" workbookViewId="0" topLeftCell="A1">
      <selection activeCell="B8" sqref="B8"/>
    </sheetView>
  </sheetViews>
  <sheetFormatPr defaultColWidth="9.140625" defaultRowHeight="21" customHeight="1"/>
  <cols>
    <col min="1" max="1" width="21.421875" style="302" customWidth="1"/>
    <col min="2" max="2" width="35.7109375" style="303" bestFit="1" customWidth="1"/>
    <col min="3" max="3" width="21.421875" style="303" customWidth="1"/>
    <col min="4" max="4" width="35.140625" style="303" customWidth="1"/>
    <col min="5" max="16384" width="9.140625" style="302" customWidth="1"/>
  </cols>
  <sheetData>
    <row r="1" spans="1:4" s="301" customFormat="1" ht="21" customHeight="1">
      <c r="A1" s="691" t="s">
        <v>496</v>
      </c>
      <c r="B1" s="691"/>
      <c r="C1" s="691"/>
      <c r="D1" s="691"/>
    </row>
    <row r="2" spans="1:4" ht="18.75" customHeight="1">
      <c r="A2" s="692" t="s">
        <v>202</v>
      </c>
      <c r="B2" s="304" t="s">
        <v>744</v>
      </c>
      <c r="C2" s="692" t="s">
        <v>497</v>
      </c>
      <c r="D2" s="693" t="s">
        <v>743</v>
      </c>
    </row>
    <row r="3" spans="1:4" s="309" customFormat="1" ht="18.75" customHeight="1">
      <c r="A3" s="305">
        <v>2542</v>
      </c>
      <c r="B3" s="306">
        <v>22246.22</v>
      </c>
      <c r="C3" s="307" t="s">
        <v>498</v>
      </c>
      <c r="D3" s="308">
        <f>1*B3/C3</f>
        <v>3930.427561837456</v>
      </c>
    </row>
    <row r="4" spans="1:4" ht="18.75" customHeight="1">
      <c r="A4" s="310">
        <v>2543</v>
      </c>
      <c r="B4" s="311">
        <v>20967.75</v>
      </c>
      <c r="C4" s="312" t="s">
        <v>499</v>
      </c>
      <c r="D4" s="313">
        <f aca="true" t="shared" si="0" ref="D4:D14">1*B4/C4</f>
        <v>3691.505281690141</v>
      </c>
    </row>
    <row r="5" spans="1:4" ht="18.75" customHeight="1">
      <c r="A5" s="310">
        <v>2544</v>
      </c>
      <c r="B5" s="311">
        <v>22599.82</v>
      </c>
      <c r="C5" s="312" t="s">
        <v>500</v>
      </c>
      <c r="D5" s="313">
        <f t="shared" si="0"/>
        <v>3944.122164048865</v>
      </c>
    </row>
    <row r="6" spans="1:4" ht="18.75" customHeight="1">
      <c r="A6" s="310">
        <v>2545</v>
      </c>
      <c r="B6" s="311">
        <v>22695.97</v>
      </c>
      <c r="C6" s="312" t="s">
        <v>501</v>
      </c>
      <c r="D6" s="313">
        <f t="shared" si="0"/>
        <v>3926.638408304498</v>
      </c>
    </row>
    <row r="7" spans="1:4" s="309" customFormat="1" ht="18.75" customHeight="1">
      <c r="A7" s="310">
        <v>2546</v>
      </c>
      <c r="B7" s="311">
        <v>26522.81</v>
      </c>
      <c r="C7" s="312" t="s">
        <v>502</v>
      </c>
      <c r="D7" s="313">
        <f t="shared" si="0"/>
        <v>4541.577054794521</v>
      </c>
    </row>
    <row r="8" spans="1:4" s="309" customFormat="1" ht="18.75" customHeight="1">
      <c r="A8" s="310">
        <v>2547</v>
      </c>
      <c r="B8" s="311">
        <v>28580.84</v>
      </c>
      <c r="C8" s="312" t="s">
        <v>503</v>
      </c>
      <c r="D8" s="313">
        <f t="shared" si="0"/>
        <v>5076.5257548845475</v>
      </c>
    </row>
    <row r="9" spans="1:4" s="309" customFormat="1" ht="18.75" customHeight="1">
      <c r="A9" s="310">
        <v>2548</v>
      </c>
      <c r="B9" s="311">
        <v>30622.43</v>
      </c>
      <c r="C9" s="312" t="s">
        <v>498</v>
      </c>
      <c r="D9" s="313">
        <f t="shared" si="0"/>
        <v>5410.32332155477</v>
      </c>
    </row>
    <row r="10" spans="1:4" ht="18.75" customHeight="1">
      <c r="A10" s="310">
        <v>2549</v>
      </c>
      <c r="B10" s="311">
        <v>34186.9</v>
      </c>
      <c r="C10" s="312" t="s">
        <v>504</v>
      </c>
      <c r="D10" s="313">
        <f t="shared" si="0"/>
        <v>5997.701754385965</v>
      </c>
    </row>
    <row r="11" spans="1:4" ht="18.75" customHeight="1">
      <c r="A11" s="310">
        <v>2550</v>
      </c>
      <c r="B11" s="311">
        <v>37898.89</v>
      </c>
      <c r="C11" s="312" t="s">
        <v>505</v>
      </c>
      <c r="D11" s="313">
        <f t="shared" si="0"/>
        <v>6625.68006993007</v>
      </c>
    </row>
    <row r="12" spans="1:4" ht="18.75" customHeight="1">
      <c r="A12" s="310">
        <v>2551</v>
      </c>
      <c r="B12" s="311">
        <v>43973.65</v>
      </c>
      <c r="C12" s="312" t="s">
        <v>506</v>
      </c>
      <c r="D12" s="313">
        <f t="shared" si="0"/>
        <v>7701.164623467601</v>
      </c>
    </row>
    <row r="13" spans="1:4" s="309" customFormat="1" ht="18.75" customHeight="1">
      <c r="A13" s="310">
        <v>2552</v>
      </c>
      <c r="B13" s="311">
        <v>37627.25</v>
      </c>
      <c r="C13" s="312" t="s">
        <v>504</v>
      </c>
      <c r="D13" s="313">
        <f t="shared" si="0"/>
        <v>6601.271929824561</v>
      </c>
    </row>
    <row r="14" spans="1:4" s="309" customFormat="1" ht="18.75" customHeight="1">
      <c r="A14" s="310">
        <v>2553</v>
      </c>
      <c r="B14" s="311">
        <v>40487.84</v>
      </c>
      <c r="C14" s="312" t="s">
        <v>504</v>
      </c>
      <c r="D14" s="313">
        <f t="shared" si="0"/>
        <v>7103.1298245614025</v>
      </c>
    </row>
    <row r="15" spans="1:4" s="309" customFormat="1" ht="18.75" customHeight="1">
      <c r="A15" s="314">
        <v>2554</v>
      </c>
      <c r="B15" s="315">
        <v>36751.11</v>
      </c>
      <c r="C15" s="316" t="s">
        <v>507</v>
      </c>
      <c r="D15" s="317">
        <f>1*B15/C15</f>
        <v>6481.677248677249</v>
      </c>
    </row>
    <row r="16" spans="1:4" s="320" customFormat="1" ht="18.75" customHeight="1">
      <c r="A16" s="318" t="s">
        <v>508</v>
      </c>
      <c r="B16" s="319"/>
      <c r="C16" s="319"/>
      <c r="D16" s="319"/>
    </row>
    <row r="17" spans="1:4" s="322" customFormat="1" ht="21" customHeight="1">
      <c r="A17" s="318" t="s">
        <v>509</v>
      </c>
      <c r="B17" s="321"/>
      <c r="C17" s="321"/>
      <c r="D17" s="321"/>
    </row>
    <row r="18" spans="1:3" s="323" customFormat="1" ht="17.25" customHeight="1">
      <c r="A18" s="323" t="s">
        <v>712</v>
      </c>
      <c r="C18" s="324"/>
    </row>
    <row r="19" s="323" customFormat="1" ht="17.25" customHeight="1">
      <c r="A19" s="325" t="s">
        <v>510</v>
      </c>
    </row>
    <row r="20" s="323" customFormat="1" ht="17.25" customHeight="1">
      <c r="A20" s="325" t="s">
        <v>713</v>
      </c>
    </row>
  </sheetData>
  <sheetProtection/>
  <printOptions horizontalCentered="1"/>
  <pageMargins left="0.35433070866141736" right="0.3937007874015748" top="0.6299212598425197" bottom="0.31496062992125984" header="0.5118110236220472" footer="0.196850393700787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PageLayoutView="0" workbookViewId="0" topLeftCell="A1">
      <selection activeCell="I8" sqref="I8"/>
    </sheetView>
  </sheetViews>
  <sheetFormatPr defaultColWidth="9.140625" defaultRowHeight="21" customHeight="1"/>
  <cols>
    <col min="1" max="1" width="51.28125" style="327" customWidth="1"/>
    <col min="2" max="2" width="13.7109375" style="327" customWidth="1"/>
    <col min="3" max="3" width="15.28125" style="327" customWidth="1"/>
    <col min="4" max="4" width="12.8515625" style="327" customWidth="1"/>
    <col min="5" max="5" width="13.28125" style="327" customWidth="1"/>
    <col min="6" max="16384" width="9.140625" style="327" customWidth="1"/>
  </cols>
  <sheetData>
    <row r="1" spans="1:5" s="326" customFormat="1" ht="21" customHeight="1">
      <c r="A1" s="694" t="s">
        <v>511</v>
      </c>
      <c r="B1" s="694"/>
      <c r="C1" s="694"/>
      <c r="D1" s="694"/>
      <c r="E1" s="694"/>
    </row>
    <row r="2" spans="1:5" ht="18.75" customHeight="1">
      <c r="A2" s="695" t="s">
        <v>512</v>
      </c>
      <c r="B2" s="696" t="s">
        <v>513</v>
      </c>
      <c r="C2" s="697"/>
      <c r="D2" s="696" t="s">
        <v>514</v>
      </c>
      <c r="E2" s="697"/>
    </row>
    <row r="3" spans="1:5" ht="18.75" customHeight="1">
      <c r="A3" s="698"/>
      <c r="B3" s="696" t="s">
        <v>11</v>
      </c>
      <c r="C3" s="696" t="s">
        <v>9</v>
      </c>
      <c r="D3" s="696" t="s">
        <v>11</v>
      </c>
      <c r="E3" s="696" t="s">
        <v>9</v>
      </c>
    </row>
    <row r="4" spans="1:5" s="333" customFormat="1" ht="18.75" customHeight="1">
      <c r="A4" s="329" t="s">
        <v>515</v>
      </c>
      <c r="B4" s="331">
        <f>SUM(B5,B14)</f>
        <v>54237.4</v>
      </c>
      <c r="C4" s="380">
        <f>SUM(C5,C14)</f>
        <v>5612.8</v>
      </c>
      <c r="D4" s="332">
        <f>SUM(D5,D14)</f>
        <v>100</v>
      </c>
      <c r="E4" s="702">
        <f>SUM(E5,E14)</f>
        <v>99.96436716077537</v>
      </c>
    </row>
    <row r="5" spans="1:6" s="333" customFormat="1" ht="18.75" customHeight="1">
      <c r="A5" s="334" t="s">
        <v>516</v>
      </c>
      <c r="B5" s="330">
        <f>SUM(B6,B13)</f>
        <v>39784.9</v>
      </c>
      <c r="C5" s="386">
        <f>SUM(C6,C13)</f>
        <v>3944.6</v>
      </c>
      <c r="D5" s="335">
        <f>SUM(D6,D13)</f>
        <v>73.3532580839052</v>
      </c>
      <c r="E5" s="337">
        <f>SUM(E6,E13)</f>
        <v>70.24301596351197</v>
      </c>
      <c r="F5" s="336"/>
    </row>
    <row r="6" spans="1:6" s="333" customFormat="1" ht="18.75" customHeight="1">
      <c r="A6" s="334" t="s">
        <v>517</v>
      </c>
      <c r="B6" s="330">
        <f>SUM(B7,B10)</f>
        <v>39665.3</v>
      </c>
      <c r="C6" s="386">
        <f>SUM(C7,C10)</f>
        <v>3944.6</v>
      </c>
      <c r="D6" s="337">
        <f>SUM(D7,D10)</f>
        <v>73.13274603871129</v>
      </c>
      <c r="E6" s="337">
        <f>SUM(E7,E10)</f>
        <v>70.24301596351197</v>
      </c>
      <c r="F6" s="336"/>
    </row>
    <row r="7" spans="1:6" s="333" customFormat="1" ht="18.75" customHeight="1">
      <c r="A7" s="334" t="s">
        <v>518</v>
      </c>
      <c r="B7" s="330">
        <f>SUM(B8:B9)</f>
        <v>39493.700000000004</v>
      </c>
      <c r="C7" s="386">
        <f>SUM(C8:C9)</f>
        <v>3924.4</v>
      </c>
      <c r="D7" s="335">
        <f>SUM(D8,D9)</f>
        <v>72.81635919125917</v>
      </c>
      <c r="E7" s="337">
        <f>SUM(E8,E9)</f>
        <v>69.91875712656784</v>
      </c>
      <c r="F7" s="336"/>
    </row>
    <row r="8" spans="1:6" ht="18.75" customHeight="1">
      <c r="A8" s="338" t="s">
        <v>519</v>
      </c>
      <c r="B8" s="339">
        <v>39022.9</v>
      </c>
      <c r="C8" s="701">
        <v>3885.6</v>
      </c>
      <c r="D8" s="340">
        <f>B8/$B$4*100</f>
        <v>71.94832348158282</v>
      </c>
      <c r="E8" s="344">
        <f>C8/$C$4*100</f>
        <v>69.22748004561004</v>
      </c>
      <c r="F8" s="341"/>
    </row>
    <row r="9" spans="1:6" ht="18.75" customHeight="1">
      <c r="A9" s="338" t="s">
        <v>520</v>
      </c>
      <c r="B9" s="339">
        <v>470.8</v>
      </c>
      <c r="C9" s="701">
        <v>38.8</v>
      </c>
      <c r="D9" s="340">
        <f>B9/$B$4*100</f>
        <v>0.8680357096763488</v>
      </c>
      <c r="E9" s="344">
        <f>C9/$C$4*100</f>
        <v>0.6912770809578106</v>
      </c>
      <c r="F9" s="341"/>
    </row>
    <row r="10" spans="1:6" s="333" customFormat="1" ht="18.75" customHeight="1">
      <c r="A10" s="334" t="s">
        <v>521</v>
      </c>
      <c r="B10" s="330">
        <f>SUM(B11:B12)</f>
        <v>171.6</v>
      </c>
      <c r="C10" s="386">
        <f>SUM(C11:C12)</f>
        <v>20.2</v>
      </c>
      <c r="D10" s="342">
        <f>SUM(D11,D12)</f>
        <v>0.3163868474521271</v>
      </c>
      <c r="E10" s="703">
        <f>SUM(E11,E12)</f>
        <v>0.32425883694412766</v>
      </c>
      <c r="F10" s="336"/>
    </row>
    <row r="11" spans="1:6" ht="18.75" customHeight="1">
      <c r="A11" s="338" t="s">
        <v>522</v>
      </c>
      <c r="B11" s="339">
        <v>27.6</v>
      </c>
      <c r="C11" s="701">
        <v>2</v>
      </c>
      <c r="D11" s="340">
        <f>B11/$B$4*100</f>
        <v>0.05088739504474772</v>
      </c>
      <c r="E11" s="344" t="s">
        <v>92</v>
      </c>
      <c r="F11" s="341"/>
    </row>
    <row r="12" spans="1:6" ht="18.75" customHeight="1">
      <c r="A12" s="338" t="s">
        <v>523</v>
      </c>
      <c r="B12" s="339">
        <v>144</v>
      </c>
      <c r="C12" s="701">
        <v>18.2</v>
      </c>
      <c r="D12" s="340">
        <f>B12/$B$4*100</f>
        <v>0.2654994524073794</v>
      </c>
      <c r="E12" s="344">
        <f>C12/$C$4*100</f>
        <v>0.32425883694412766</v>
      </c>
      <c r="F12" s="341"/>
    </row>
    <row r="13" spans="1:6" s="333" customFormat="1" ht="18.75" customHeight="1">
      <c r="A13" s="334" t="s">
        <v>524</v>
      </c>
      <c r="B13" s="330">
        <v>119.6</v>
      </c>
      <c r="C13" s="386" t="s">
        <v>92</v>
      </c>
      <c r="D13" s="337">
        <f>B13/$B$4*100</f>
        <v>0.2205120451939068</v>
      </c>
      <c r="E13" s="337" t="s">
        <v>92</v>
      </c>
      <c r="F13" s="336"/>
    </row>
    <row r="14" spans="1:6" s="333" customFormat="1" ht="18.75" customHeight="1">
      <c r="A14" s="334" t="s">
        <v>714</v>
      </c>
      <c r="B14" s="330">
        <f>SUM(B15:B18)</f>
        <v>14452.500000000002</v>
      </c>
      <c r="C14" s="386">
        <f>SUM(C15:C18)</f>
        <v>1668.2</v>
      </c>
      <c r="D14" s="335">
        <f>SUM(D15:D18)</f>
        <v>26.646741916094797</v>
      </c>
      <c r="E14" s="337">
        <f>SUM(E15:E18)</f>
        <v>29.721351197263402</v>
      </c>
      <c r="F14" s="343"/>
    </row>
    <row r="15" spans="1:6" ht="18.75" customHeight="1">
      <c r="A15" s="338" t="s">
        <v>525</v>
      </c>
      <c r="B15" s="339">
        <v>4256.7</v>
      </c>
      <c r="C15" s="339">
        <v>466.3</v>
      </c>
      <c r="D15" s="344">
        <f>B15/$B$4*100</f>
        <v>7.848274437933971</v>
      </c>
      <c r="E15" s="344">
        <f>C15/$C$4*100</f>
        <v>8.30779646522235</v>
      </c>
      <c r="F15" s="345"/>
    </row>
    <row r="16" spans="1:5" ht="18.75" customHeight="1">
      <c r="A16" s="338" t="s">
        <v>526</v>
      </c>
      <c r="B16" s="339">
        <v>4268</v>
      </c>
      <c r="C16" s="339">
        <v>489.8</v>
      </c>
      <c r="D16" s="344">
        <f>B16/$B$4*100</f>
        <v>7.869108769963162</v>
      </c>
      <c r="E16" s="344">
        <f>C16/$C$4*100</f>
        <v>8.726482326111745</v>
      </c>
    </row>
    <row r="17" spans="1:5" ht="18.75" customHeight="1">
      <c r="A17" s="338" t="s">
        <v>527</v>
      </c>
      <c r="B17" s="339">
        <v>4536.6</v>
      </c>
      <c r="C17" s="339">
        <v>477.2</v>
      </c>
      <c r="D17" s="344">
        <f>B17/$B$4*100</f>
        <v>8.364338998550815</v>
      </c>
      <c r="E17" s="344">
        <f>C17/$C$4*100</f>
        <v>8.501995438996579</v>
      </c>
    </row>
    <row r="18" spans="1:5" ht="18.75" customHeight="1">
      <c r="A18" s="346" t="s">
        <v>528</v>
      </c>
      <c r="B18" s="347">
        <v>1391.2</v>
      </c>
      <c r="C18" s="347">
        <v>234.9</v>
      </c>
      <c r="D18" s="348">
        <f>B18/$B$4*100</f>
        <v>2.5650197096468488</v>
      </c>
      <c r="E18" s="348">
        <f>C18/$C$4*100</f>
        <v>4.185076966932725</v>
      </c>
    </row>
    <row r="19" spans="1:5" ht="21" customHeight="1">
      <c r="A19" s="699" t="s">
        <v>530</v>
      </c>
      <c r="B19" s="699"/>
      <c r="C19" s="699"/>
      <c r="D19" s="699"/>
      <c r="E19" s="699"/>
    </row>
    <row r="20" spans="1:5" ht="18.75" customHeight="1">
      <c r="A20" s="630" t="s">
        <v>531</v>
      </c>
      <c r="B20" s="367" t="s">
        <v>532</v>
      </c>
      <c r="C20" s="700"/>
      <c r="D20" s="367" t="s">
        <v>533</v>
      </c>
      <c r="E20" s="700"/>
    </row>
    <row r="21" spans="1:5" ht="18.75" customHeight="1">
      <c r="A21" s="632"/>
      <c r="B21" s="367" t="s">
        <v>11</v>
      </c>
      <c r="C21" s="367" t="s">
        <v>9</v>
      </c>
      <c r="D21" s="367" t="s">
        <v>11</v>
      </c>
      <c r="E21" s="367" t="s">
        <v>9</v>
      </c>
    </row>
    <row r="22" spans="1:5" s="333" customFormat="1" ht="18.75" customHeight="1">
      <c r="A22" s="630" t="s">
        <v>495</v>
      </c>
      <c r="B22" s="630">
        <f>SUM(B23:C32)</f>
        <v>43418.09999999999</v>
      </c>
      <c r="C22" s="630">
        <f>SUM(C23:C32)</f>
        <v>3924.3999999999996</v>
      </c>
      <c r="D22" s="630">
        <f>SUM(D23:D32)</f>
        <v>90.96137325216904</v>
      </c>
      <c r="E22" s="630">
        <f>SUM(E23:E32)</f>
        <v>100.00000000000001</v>
      </c>
    </row>
    <row r="23" spans="1:5" ht="18.75" customHeight="1">
      <c r="A23" s="338" t="s">
        <v>534</v>
      </c>
      <c r="B23" s="338">
        <v>1101.6</v>
      </c>
      <c r="C23" s="338">
        <v>308.7</v>
      </c>
      <c r="D23" s="338">
        <f aca="true" t="shared" si="0" ref="D23:D32">B23/$B$22*100</f>
        <v>2.5371907107865157</v>
      </c>
      <c r="E23" s="338">
        <f aca="true" t="shared" si="1" ref="E23:E32">C23/$C$22*100</f>
        <v>7.866170624808888</v>
      </c>
    </row>
    <row r="24" spans="1:5" ht="18.75" customHeight="1">
      <c r="A24" s="338" t="s">
        <v>535</v>
      </c>
      <c r="B24" s="338">
        <v>1867.1</v>
      </c>
      <c r="C24" s="338">
        <v>332.4</v>
      </c>
      <c r="D24" s="338">
        <f t="shared" si="0"/>
        <v>4.300280297848133</v>
      </c>
      <c r="E24" s="338">
        <f t="shared" si="1"/>
        <v>8.47008459891958</v>
      </c>
    </row>
    <row r="25" spans="1:5" ht="18.75" customHeight="1">
      <c r="A25" s="338" t="s">
        <v>536</v>
      </c>
      <c r="B25" s="338">
        <v>1372.7</v>
      </c>
      <c r="C25" s="338">
        <v>401.2</v>
      </c>
      <c r="D25" s="338">
        <f t="shared" si="0"/>
        <v>3.1615846847282594</v>
      </c>
      <c r="E25" s="338">
        <f t="shared" si="1"/>
        <v>10.223218836000408</v>
      </c>
    </row>
    <row r="26" spans="1:5" ht="18.75" customHeight="1">
      <c r="A26" s="338" t="s">
        <v>537</v>
      </c>
      <c r="B26" s="338">
        <v>1211.8</v>
      </c>
      <c r="C26" s="338">
        <v>230.5</v>
      </c>
      <c r="D26" s="338">
        <f t="shared" si="0"/>
        <v>2.791001909341957</v>
      </c>
      <c r="E26" s="338">
        <f t="shared" si="1"/>
        <v>5.873509326266436</v>
      </c>
    </row>
    <row r="27" spans="1:5" ht="18.75" customHeight="1">
      <c r="A27" s="338" t="s">
        <v>538</v>
      </c>
      <c r="B27" s="338">
        <v>7394.8</v>
      </c>
      <c r="C27" s="338">
        <v>1305.4</v>
      </c>
      <c r="D27" s="338">
        <f t="shared" si="0"/>
        <v>17.031606634099607</v>
      </c>
      <c r="E27" s="338">
        <f t="shared" si="1"/>
        <v>33.26368362042606</v>
      </c>
    </row>
    <row r="28" spans="1:5" ht="18.75" customHeight="1">
      <c r="A28" s="338" t="s">
        <v>539</v>
      </c>
      <c r="B28" s="338">
        <v>15400.5</v>
      </c>
      <c r="C28" s="338">
        <v>21.2</v>
      </c>
      <c r="D28" s="338">
        <f t="shared" si="0"/>
        <v>35.4702301574689</v>
      </c>
      <c r="E28" s="338">
        <f t="shared" si="1"/>
        <v>0.5402099684028132</v>
      </c>
    </row>
    <row r="29" spans="1:5" ht="18.75" customHeight="1">
      <c r="A29" s="338" t="s">
        <v>540</v>
      </c>
      <c r="B29" s="338">
        <v>4114.2</v>
      </c>
      <c r="C29" s="338">
        <v>497</v>
      </c>
      <c r="D29" s="338">
        <f t="shared" si="0"/>
        <v>9.475771625197787</v>
      </c>
      <c r="E29" s="338">
        <f t="shared" si="1"/>
        <v>12.664356334726328</v>
      </c>
    </row>
    <row r="30" spans="1:5" ht="18.75" customHeight="1">
      <c r="A30" s="338" t="s">
        <v>541</v>
      </c>
      <c r="B30" s="338">
        <v>3038.2</v>
      </c>
      <c r="C30" s="338">
        <v>387.3</v>
      </c>
      <c r="D30" s="338">
        <f t="shared" si="0"/>
        <v>6.997542499556637</v>
      </c>
      <c r="E30" s="338">
        <f t="shared" si="1"/>
        <v>9.8690245642646</v>
      </c>
    </row>
    <row r="31" spans="1:5" ht="18.75" customHeight="1">
      <c r="A31" s="338" t="s">
        <v>542</v>
      </c>
      <c r="B31" s="338">
        <v>3964.6</v>
      </c>
      <c r="C31" s="338">
        <v>422.1</v>
      </c>
      <c r="D31" s="338">
        <f t="shared" si="0"/>
        <v>9.131214862004558</v>
      </c>
      <c r="E31" s="338">
        <f t="shared" si="1"/>
        <v>10.755784323718277</v>
      </c>
    </row>
    <row r="32" spans="1:5" ht="18.75" customHeight="1">
      <c r="A32" s="346" t="s">
        <v>543</v>
      </c>
      <c r="B32" s="346">
        <v>28.2</v>
      </c>
      <c r="C32" s="346">
        <v>18.6</v>
      </c>
      <c r="D32" s="346">
        <f t="shared" si="0"/>
        <v>0.06494987113669184</v>
      </c>
      <c r="E32" s="346">
        <f t="shared" si="1"/>
        <v>0.4739578024666192</v>
      </c>
    </row>
    <row r="33" spans="1:5" s="349" customFormat="1" ht="18.75" customHeight="1">
      <c r="A33" s="349" t="s">
        <v>529</v>
      </c>
      <c r="E33" s="352"/>
    </row>
  </sheetData>
  <sheetProtection/>
  <printOptions horizontalCentered="1"/>
  <pageMargins left="0.17" right="0.16" top="0.6299212598425197" bottom="0.31496062992125984" header="0.5118110236220472" footer="0.1968503937007874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zoomScalePageLayoutView="0" workbookViewId="0" topLeftCell="A1">
      <selection activeCell="E10" sqref="E10"/>
    </sheetView>
  </sheetViews>
  <sheetFormatPr defaultColWidth="9.140625" defaultRowHeight="23.25"/>
  <cols>
    <col min="1" max="1" width="21.140625" style="356" customWidth="1"/>
    <col min="2" max="6" width="16.421875" style="356" customWidth="1"/>
    <col min="7" max="8" width="9.140625" style="356" customWidth="1"/>
    <col min="9" max="9" width="12.00390625" style="356" bestFit="1" customWidth="1"/>
    <col min="10" max="16384" width="9.140625" style="356" customWidth="1"/>
  </cols>
  <sheetData>
    <row r="1" spans="1:10" s="354" customFormat="1" ht="23.25">
      <c r="A1" s="704" t="s">
        <v>544</v>
      </c>
      <c r="B1" s="704"/>
      <c r="C1" s="704"/>
      <c r="D1" s="704"/>
      <c r="E1" s="704"/>
      <c r="F1" s="704"/>
      <c r="G1" s="353"/>
      <c r="H1" s="353"/>
      <c r="I1" s="353"/>
      <c r="J1" s="353"/>
    </row>
    <row r="2" spans="1:10" s="358" customFormat="1" ht="18.75">
      <c r="A2" s="634" t="s">
        <v>718</v>
      </c>
      <c r="B2" s="375"/>
      <c r="C2" s="375"/>
      <c r="D2" s="375"/>
      <c r="E2" s="375"/>
      <c r="F2" s="375"/>
      <c r="G2" s="357"/>
      <c r="H2" s="357"/>
      <c r="I2" s="357"/>
      <c r="J2" s="357"/>
    </row>
    <row r="3" spans="1:10" s="358" customFormat="1" ht="18.75">
      <c r="A3" s="634" t="s">
        <v>719</v>
      </c>
      <c r="B3" s="375"/>
      <c r="C3" s="375"/>
      <c r="D3" s="375"/>
      <c r="E3" s="375"/>
      <c r="F3" s="375"/>
      <c r="G3" s="357"/>
      <c r="H3" s="357"/>
      <c r="I3" s="357"/>
      <c r="J3" s="357"/>
    </row>
    <row r="4" spans="1:10" s="358" customFormat="1" ht="18.75">
      <c r="A4" s="634" t="s">
        <v>720</v>
      </c>
      <c r="B4" s="375"/>
      <c r="C4" s="375"/>
      <c r="D4" s="375"/>
      <c r="E4" s="375"/>
      <c r="F4" s="375"/>
      <c r="G4" s="357"/>
      <c r="H4" s="357"/>
      <c r="I4" s="357"/>
      <c r="J4" s="357"/>
    </row>
    <row r="5" spans="1:10" ht="21">
      <c r="A5" s="705"/>
      <c r="B5" s="705"/>
      <c r="C5" s="705"/>
      <c r="D5" s="705"/>
      <c r="E5" s="705"/>
      <c r="F5" s="706" t="s">
        <v>545</v>
      </c>
      <c r="G5" s="355"/>
      <c r="H5" s="355"/>
      <c r="I5" s="355"/>
      <c r="J5" s="355"/>
    </row>
    <row r="6" spans="1:10" s="358" customFormat="1" ht="18.75">
      <c r="A6" s="359"/>
      <c r="B6" s="360">
        <v>2550</v>
      </c>
      <c r="C6" s="360">
        <v>2551</v>
      </c>
      <c r="D6" s="360">
        <v>2552</v>
      </c>
      <c r="E6" s="360">
        <v>2553</v>
      </c>
      <c r="F6" s="360">
        <v>2554</v>
      </c>
      <c r="G6" s="357"/>
      <c r="H6" s="357"/>
      <c r="I6" s="357"/>
      <c r="J6" s="357"/>
    </row>
    <row r="7" spans="1:10" s="363" customFormat="1" ht="21" customHeight="1">
      <c r="A7" s="329" t="s">
        <v>515</v>
      </c>
      <c r="B7" s="361">
        <v>51313</v>
      </c>
      <c r="C7" s="361">
        <v>52454.1</v>
      </c>
      <c r="D7" s="361">
        <v>53117.1</v>
      </c>
      <c r="E7" s="361">
        <v>53720.6</v>
      </c>
      <c r="F7" s="361">
        <f>F8+F12</f>
        <v>54237.399999999994</v>
      </c>
      <c r="G7" s="362"/>
      <c r="H7" s="362"/>
      <c r="I7" s="362"/>
      <c r="J7" s="362"/>
    </row>
    <row r="8" spans="1:10" s="363" customFormat="1" ht="21" customHeight="1">
      <c r="A8" s="334" t="s">
        <v>546</v>
      </c>
      <c r="B8" s="364">
        <v>37806.4</v>
      </c>
      <c r="C8" s="364">
        <v>38540.2</v>
      </c>
      <c r="D8" s="364">
        <v>38947.7</v>
      </c>
      <c r="E8" s="364">
        <v>39499.7</v>
      </c>
      <c r="F8" s="364">
        <f>F9+F10+F11</f>
        <v>39784.899999999994</v>
      </c>
      <c r="G8" s="362"/>
      <c r="H8" s="362"/>
      <c r="I8" s="362"/>
      <c r="J8" s="362"/>
    </row>
    <row r="9" spans="1:10" s="358" customFormat="1" ht="21" customHeight="1">
      <c r="A9" s="338" t="s">
        <v>518</v>
      </c>
      <c r="B9" s="365">
        <f>+B8-B10-B11</f>
        <v>37432.9</v>
      </c>
      <c r="C9" s="365">
        <f>+C8-C10-C11</f>
        <v>37980.5</v>
      </c>
      <c r="D9" s="365">
        <f>+D8-D10-D11</f>
        <v>38537.1</v>
      </c>
      <c r="E9" s="365">
        <f>+E8-E10-E11</f>
        <v>39192.899999999994</v>
      </c>
      <c r="F9" s="365">
        <v>39493.7</v>
      </c>
      <c r="G9" s="357"/>
      <c r="H9" s="357"/>
      <c r="I9" s="366"/>
      <c r="J9" s="357"/>
    </row>
    <row r="10" spans="1:10" s="358" customFormat="1" ht="21" customHeight="1">
      <c r="A10" s="338" t="s">
        <v>521</v>
      </c>
      <c r="B10" s="365">
        <v>319.5</v>
      </c>
      <c r="C10" s="365">
        <v>538.5</v>
      </c>
      <c r="D10" s="365">
        <v>350</v>
      </c>
      <c r="E10" s="365">
        <v>268</v>
      </c>
      <c r="F10" s="365">
        <v>171.6</v>
      </c>
      <c r="G10" s="357"/>
      <c r="H10" s="357"/>
      <c r="I10" s="357"/>
      <c r="J10" s="357"/>
    </row>
    <row r="11" spans="1:10" s="358" customFormat="1" ht="21" customHeight="1">
      <c r="A11" s="338" t="s">
        <v>547</v>
      </c>
      <c r="B11" s="365">
        <v>54</v>
      </c>
      <c r="C11" s="365">
        <v>21.2</v>
      </c>
      <c r="D11" s="365">
        <v>60.6</v>
      </c>
      <c r="E11" s="365">
        <v>38.8</v>
      </c>
      <c r="F11" s="365">
        <v>119.6</v>
      </c>
      <c r="G11" s="357"/>
      <c r="H11" s="357"/>
      <c r="I11" s="357"/>
      <c r="J11" s="357"/>
    </row>
    <row r="12" spans="1:10" s="363" customFormat="1" ht="21" customHeight="1">
      <c r="A12" s="334" t="s">
        <v>548</v>
      </c>
      <c r="B12" s="364">
        <v>13506.6</v>
      </c>
      <c r="C12" s="364">
        <v>13913.9</v>
      </c>
      <c r="D12" s="364">
        <v>14169.4</v>
      </c>
      <c r="E12" s="364">
        <v>14220.9</v>
      </c>
      <c r="F12" s="364">
        <v>14452.5</v>
      </c>
      <c r="G12" s="362"/>
      <c r="H12" s="362"/>
      <c r="I12" s="362"/>
      <c r="J12" s="362"/>
    </row>
    <row r="13" spans="1:10" s="363" customFormat="1" ht="21" customHeight="1">
      <c r="A13" s="367" t="s">
        <v>549</v>
      </c>
      <c r="B13" s="368">
        <v>0.8</v>
      </c>
      <c r="C13" s="368">
        <v>1.4</v>
      </c>
      <c r="D13" s="368">
        <v>0.9</v>
      </c>
      <c r="E13" s="368">
        <v>0.7</v>
      </c>
      <c r="F13" s="368">
        <v>0.4</v>
      </c>
      <c r="G13" s="362"/>
      <c r="H13" s="362"/>
      <c r="I13" s="362"/>
      <c r="J13" s="362"/>
    </row>
    <row r="14" spans="1:10" s="370" customFormat="1" ht="18.75">
      <c r="A14" s="349" t="s">
        <v>550</v>
      </c>
      <c r="B14" s="349"/>
      <c r="C14" s="349"/>
      <c r="D14" s="349"/>
      <c r="E14" s="327"/>
      <c r="F14" s="327"/>
      <c r="G14" s="327"/>
      <c r="H14" s="327"/>
      <c r="I14" s="327"/>
      <c r="J14" s="327"/>
    </row>
    <row r="15" spans="1:8" s="327" customFormat="1" ht="23.25" customHeight="1">
      <c r="A15" s="343" t="s">
        <v>551</v>
      </c>
      <c r="B15" s="343" t="s">
        <v>552</v>
      </c>
      <c r="C15" s="343"/>
      <c r="E15" s="350"/>
      <c r="F15" s="350"/>
      <c r="G15" s="350"/>
      <c r="H15" s="350"/>
    </row>
    <row r="16" spans="1:8" s="327" customFormat="1" ht="20.25" customHeight="1">
      <c r="A16" s="371" t="s">
        <v>553</v>
      </c>
      <c r="B16" s="333" t="s">
        <v>554</v>
      </c>
      <c r="C16" s="333"/>
      <c r="E16" s="351"/>
      <c r="F16" s="351"/>
      <c r="G16" s="351"/>
      <c r="H16" s="351"/>
    </row>
    <row r="17" spans="1:10" ht="21">
      <c r="A17" s="355"/>
      <c r="B17" s="373"/>
      <c r="C17" s="373"/>
      <c r="D17" s="373"/>
      <c r="E17" s="373"/>
      <c r="F17" s="373"/>
      <c r="G17" s="355"/>
      <c r="H17" s="355"/>
      <c r="I17" s="355"/>
      <c r="J17" s="355"/>
    </row>
  </sheetData>
  <sheetProtection/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R15"/>
  <sheetViews>
    <sheetView zoomScalePageLayoutView="0" workbookViewId="0" topLeftCell="A1">
      <selection activeCell="H17" sqref="H17"/>
    </sheetView>
  </sheetViews>
  <sheetFormatPr defaultColWidth="9.140625" defaultRowHeight="23.25"/>
  <cols>
    <col min="1" max="1" width="18.8515625" style="357" customWidth="1"/>
    <col min="2" max="16" width="8.28125" style="357" customWidth="1"/>
    <col min="17" max="16384" width="9.140625" style="357" customWidth="1"/>
  </cols>
  <sheetData>
    <row r="1" spans="1:16" s="374" customFormat="1" ht="21">
      <c r="A1" s="704" t="s">
        <v>555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</row>
    <row r="2" ht="17.25">
      <c r="P2" s="376" t="s">
        <v>545</v>
      </c>
    </row>
    <row r="3" spans="1:16" ht="17.25">
      <c r="A3" s="695" t="s">
        <v>556</v>
      </c>
      <c r="B3" s="709" t="s">
        <v>557</v>
      </c>
      <c r="C3" s="710"/>
      <c r="D3" s="711"/>
      <c r="E3" s="709" t="s">
        <v>558</v>
      </c>
      <c r="F3" s="710"/>
      <c r="G3" s="711"/>
      <c r="H3" s="709" t="s">
        <v>559</v>
      </c>
      <c r="I3" s="710"/>
      <c r="J3" s="711"/>
      <c r="K3" s="709" t="s">
        <v>560</v>
      </c>
      <c r="L3" s="710"/>
      <c r="M3" s="711"/>
      <c r="N3" s="709" t="s">
        <v>561</v>
      </c>
      <c r="O3" s="710"/>
      <c r="P3" s="711"/>
    </row>
    <row r="4" spans="1:16" ht="17.25">
      <c r="A4" s="698"/>
      <c r="B4" s="377" t="s">
        <v>7</v>
      </c>
      <c r="C4" s="377" t="s">
        <v>8</v>
      </c>
      <c r="D4" s="377" t="s">
        <v>1</v>
      </c>
      <c r="E4" s="377" t="s">
        <v>7</v>
      </c>
      <c r="F4" s="377" t="s">
        <v>8</v>
      </c>
      <c r="G4" s="377" t="s">
        <v>1</v>
      </c>
      <c r="H4" s="377" t="s">
        <v>7</v>
      </c>
      <c r="I4" s="377" t="s">
        <v>8</v>
      </c>
      <c r="J4" s="377" t="s">
        <v>1</v>
      </c>
      <c r="K4" s="377" t="s">
        <v>7</v>
      </c>
      <c r="L4" s="377" t="s">
        <v>8</v>
      </c>
      <c r="M4" s="377" t="s">
        <v>1</v>
      </c>
      <c r="N4" s="377" t="s">
        <v>7</v>
      </c>
      <c r="O4" s="377" t="s">
        <v>8</v>
      </c>
      <c r="P4" s="377" t="s">
        <v>1</v>
      </c>
    </row>
    <row r="5" spans="1:16" s="362" customFormat="1" ht="21" customHeight="1">
      <c r="A5" s="378" t="s">
        <v>515</v>
      </c>
      <c r="B5" s="379"/>
      <c r="C5" s="379"/>
      <c r="D5" s="380">
        <v>51313</v>
      </c>
      <c r="E5" s="379"/>
      <c r="F5" s="379"/>
      <c r="G5" s="379">
        <v>52454.1</v>
      </c>
      <c r="H5" s="379"/>
      <c r="I5" s="379"/>
      <c r="J5" s="379">
        <v>53117.1</v>
      </c>
      <c r="K5" s="379"/>
      <c r="L5" s="379"/>
      <c r="M5" s="379">
        <v>53720.6</v>
      </c>
      <c r="N5" s="379"/>
      <c r="O5" s="379"/>
      <c r="P5" s="379">
        <f>+P6+P10</f>
        <v>54237.399999999994</v>
      </c>
    </row>
    <row r="6" spans="1:16" s="362" customFormat="1" ht="21" customHeight="1">
      <c r="A6" s="381" t="s">
        <v>546</v>
      </c>
      <c r="B6" s="382">
        <v>20228.3</v>
      </c>
      <c r="C6" s="382">
        <v>17578.1</v>
      </c>
      <c r="D6" s="382">
        <f>SUM(B6:C6)</f>
        <v>37806.399999999994</v>
      </c>
      <c r="E6" s="382">
        <v>20772.5</v>
      </c>
      <c r="F6" s="382">
        <v>17767.7</v>
      </c>
      <c r="G6" s="382">
        <v>38540.2</v>
      </c>
      <c r="H6" s="382">
        <v>21021.7</v>
      </c>
      <c r="I6" s="382">
        <v>17926</v>
      </c>
      <c r="J6" s="382">
        <f>SUM(H6:I6)</f>
        <v>38947.7</v>
      </c>
      <c r="K6" s="382">
        <v>21160.9</v>
      </c>
      <c r="L6" s="382">
        <v>18338.8</v>
      </c>
      <c r="M6" s="382">
        <f>SUM(K6:L6)</f>
        <v>39499.7</v>
      </c>
      <c r="N6" s="382">
        <f>SUM(N7:N9)</f>
        <v>21415.1</v>
      </c>
      <c r="O6" s="382">
        <f>SUM(O7:O9)</f>
        <v>18369.8</v>
      </c>
      <c r="P6" s="382">
        <f>SUM(N6:O6)</f>
        <v>39784.899999999994</v>
      </c>
    </row>
    <row r="7" spans="1:16" ht="21" customHeight="1">
      <c r="A7" s="383" t="s">
        <v>518</v>
      </c>
      <c r="B7" s="384">
        <f aca="true" t="shared" si="0" ref="B7:M7">+B6-B8-B9</f>
        <v>19995.7</v>
      </c>
      <c r="C7" s="384">
        <f t="shared" si="0"/>
        <v>17437.199999999997</v>
      </c>
      <c r="D7" s="384">
        <f t="shared" si="0"/>
        <v>37432.899999999994</v>
      </c>
      <c r="E7" s="384">
        <f t="shared" si="0"/>
        <v>20451.4</v>
      </c>
      <c r="F7" s="384">
        <f t="shared" si="0"/>
        <v>17529.100000000002</v>
      </c>
      <c r="G7" s="384">
        <f t="shared" si="0"/>
        <v>37980.5</v>
      </c>
      <c r="H7" s="384">
        <f t="shared" si="0"/>
        <v>20798.800000000003</v>
      </c>
      <c r="I7" s="384">
        <f t="shared" si="0"/>
        <v>17738.3</v>
      </c>
      <c r="J7" s="384">
        <f t="shared" si="0"/>
        <v>38537.1</v>
      </c>
      <c r="K7" s="384">
        <f t="shared" si="0"/>
        <v>20971.2</v>
      </c>
      <c r="L7" s="384">
        <f t="shared" si="0"/>
        <v>18221.7</v>
      </c>
      <c r="M7" s="384">
        <f t="shared" si="0"/>
        <v>39192.899999999994</v>
      </c>
      <c r="N7" s="384">
        <f>3012.9+18248.6</f>
        <v>21261.5</v>
      </c>
      <c r="O7" s="384">
        <f>2631.8+15600.4</f>
        <v>18232.2</v>
      </c>
      <c r="P7" s="382">
        <f>SUM(N7:O7)</f>
        <v>39493.7</v>
      </c>
    </row>
    <row r="8" spans="1:16" ht="21" customHeight="1">
      <c r="A8" s="383" t="s">
        <v>521</v>
      </c>
      <c r="B8" s="385">
        <v>202.8</v>
      </c>
      <c r="C8" s="385">
        <v>116.7</v>
      </c>
      <c r="D8" s="385">
        <f>SUM(B8:C8)</f>
        <v>319.5</v>
      </c>
      <c r="E8" s="385">
        <v>312</v>
      </c>
      <c r="F8" s="385">
        <v>226.5</v>
      </c>
      <c r="G8" s="385">
        <f>SUM(E8:F8)</f>
        <v>538.5</v>
      </c>
      <c r="H8" s="385">
        <v>197.8</v>
      </c>
      <c r="I8" s="385">
        <v>152.2</v>
      </c>
      <c r="J8" s="385">
        <f>SUM(H8:I8)</f>
        <v>350</v>
      </c>
      <c r="K8" s="385">
        <v>169.7</v>
      </c>
      <c r="L8" s="385">
        <v>98.3</v>
      </c>
      <c r="M8" s="385">
        <f>SUM(K8:L8)</f>
        <v>268</v>
      </c>
      <c r="N8" s="385">
        <v>91.8</v>
      </c>
      <c r="O8" s="385">
        <v>79.8</v>
      </c>
      <c r="P8" s="382">
        <f>SUM(N8:O8)</f>
        <v>171.6</v>
      </c>
    </row>
    <row r="9" spans="1:16" ht="21" customHeight="1">
      <c r="A9" s="383" t="s">
        <v>547</v>
      </c>
      <c r="B9" s="385">
        <v>29.8</v>
      </c>
      <c r="C9" s="385">
        <v>24.2</v>
      </c>
      <c r="D9" s="385">
        <f>SUM(B9:C9)</f>
        <v>54</v>
      </c>
      <c r="E9" s="385">
        <v>9.1</v>
      </c>
      <c r="F9" s="385">
        <v>12.1</v>
      </c>
      <c r="G9" s="385">
        <v>21.2</v>
      </c>
      <c r="H9" s="385">
        <v>25.1</v>
      </c>
      <c r="I9" s="385">
        <v>35.5</v>
      </c>
      <c r="J9" s="385">
        <f>SUM(H9:I9)</f>
        <v>60.6</v>
      </c>
      <c r="K9" s="385">
        <v>20</v>
      </c>
      <c r="L9" s="385">
        <v>18.8</v>
      </c>
      <c r="M9" s="385">
        <f>SUM(K9:L9)</f>
        <v>38.8</v>
      </c>
      <c r="N9" s="385">
        <v>61.8</v>
      </c>
      <c r="O9" s="385">
        <v>57.8</v>
      </c>
      <c r="P9" s="382">
        <f>SUM(N9:O9)</f>
        <v>119.6</v>
      </c>
    </row>
    <row r="10" spans="1:18" s="362" customFormat="1" ht="21" customHeight="1">
      <c r="A10" s="381" t="s">
        <v>548</v>
      </c>
      <c r="B10" s="382"/>
      <c r="C10" s="382"/>
      <c r="D10" s="386">
        <v>13506.6</v>
      </c>
      <c r="E10" s="382"/>
      <c r="F10" s="382"/>
      <c r="G10" s="382">
        <v>13913.9</v>
      </c>
      <c r="H10" s="382"/>
      <c r="I10" s="382"/>
      <c r="J10" s="382">
        <v>14169.4</v>
      </c>
      <c r="K10" s="382"/>
      <c r="L10" s="382"/>
      <c r="M10" s="382">
        <v>14220.9</v>
      </c>
      <c r="N10" s="382"/>
      <c r="O10" s="382"/>
      <c r="P10" s="382">
        <v>14452.5</v>
      </c>
      <c r="R10" s="387"/>
    </row>
    <row r="11" spans="1:16" s="362" customFormat="1" ht="21" customHeight="1">
      <c r="A11" s="388" t="s">
        <v>549</v>
      </c>
      <c r="B11" s="389">
        <v>1</v>
      </c>
      <c r="C11" s="389">
        <v>0.7</v>
      </c>
      <c r="D11" s="390">
        <v>0.8</v>
      </c>
      <c r="E11" s="389">
        <v>1.5</v>
      </c>
      <c r="F11" s="389">
        <v>1.3</v>
      </c>
      <c r="G11" s="389">
        <v>1.4</v>
      </c>
      <c r="H11" s="389">
        <v>0.9</v>
      </c>
      <c r="I11" s="389">
        <v>0.8</v>
      </c>
      <c r="J11" s="389">
        <v>0.9</v>
      </c>
      <c r="K11" s="389">
        <v>0.8</v>
      </c>
      <c r="L11" s="389">
        <v>0.5</v>
      </c>
      <c r="M11" s="389">
        <v>0.7</v>
      </c>
      <c r="N11" s="389">
        <v>0.4</v>
      </c>
      <c r="O11" s="389">
        <v>0.4</v>
      </c>
      <c r="P11" s="389">
        <v>0.4</v>
      </c>
    </row>
    <row r="12" spans="1:5" s="327" customFormat="1" ht="18.75" customHeight="1">
      <c r="A12" s="349" t="s">
        <v>550</v>
      </c>
      <c r="B12" s="369"/>
      <c r="C12" s="349"/>
      <c r="D12" s="349"/>
      <c r="E12" s="349"/>
    </row>
    <row r="13" spans="1:9" s="327" customFormat="1" ht="23.25" customHeight="1">
      <c r="A13" s="343" t="s">
        <v>562</v>
      </c>
      <c r="C13" s="343" t="s">
        <v>552</v>
      </c>
      <c r="D13" s="343"/>
      <c r="F13" s="350"/>
      <c r="G13" s="350"/>
      <c r="H13" s="350"/>
      <c r="I13" s="350"/>
    </row>
    <row r="14" spans="1:18" s="327" customFormat="1" ht="20.25" customHeight="1">
      <c r="A14" s="371" t="s">
        <v>553</v>
      </c>
      <c r="C14" s="333" t="s">
        <v>554</v>
      </c>
      <c r="D14" s="333"/>
      <c r="F14" s="351"/>
      <c r="G14" s="351"/>
      <c r="H14" s="351"/>
      <c r="I14" s="351"/>
      <c r="R14" s="391"/>
    </row>
    <row r="15" ht="17.25">
      <c r="M15" s="392"/>
    </row>
  </sheetData>
  <sheetProtection/>
  <printOptions horizontalCentered="1"/>
  <pageMargins left="0.31496062992125984" right="0.3149606299212598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"/>
  <sheetViews>
    <sheetView zoomScalePageLayoutView="0" workbookViewId="0" topLeftCell="A1">
      <selection activeCell="H18" sqref="H18"/>
    </sheetView>
  </sheetViews>
  <sheetFormatPr defaultColWidth="9.140625" defaultRowHeight="21" customHeight="1"/>
  <cols>
    <col min="1" max="1" width="34.8515625" style="327" customWidth="1"/>
    <col min="2" max="2" width="17.57421875" style="351" customWidth="1"/>
    <col min="3" max="3" width="14.7109375" style="351" customWidth="1"/>
    <col min="4" max="4" width="9.140625" style="351" customWidth="1"/>
    <col min="5" max="5" width="9.57421875" style="351" customWidth="1"/>
    <col min="6" max="16384" width="9.140625" style="327" customWidth="1"/>
  </cols>
  <sheetData>
    <row r="1" spans="1:5" s="393" customFormat="1" ht="21">
      <c r="A1" s="712" t="s">
        <v>563</v>
      </c>
      <c r="B1" s="712"/>
      <c r="C1" s="712"/>
      <c r="D1" s="712"/>
      <c r="E1" s="712"/>
    </row>
    <row r="2" spans="2:5" s="333" customFormat="1" ht="15" customHeight="1">
      <c r="B2" s="372"/>
      <c r="C2" s="372"/>
      <c r="D2" s="372"/>
      <c r="E2" s="713" t="s">
        <v>564</v>
      </c>
    </row>
    <row r="3" spans="1:6" s="394" customFormat="1" ht="18.75" customHeight="1">
      <c r="A3" s="714" t="s">
        <v>512</v>
      </c>
      <c r="B3" s="715" t="s">
        <v>565</v>
      </c>
      <c r="C3" s="716" t="s">
        <v>566</v>
      </c>
      <c r="D3" s="717"/>
      <c r="E3" s="717"/>
      <c r="F3" s="721"/>
    </row>
    <row r="4" spans="1:6" s="394" customFormat="1" ht="18.75" customHeight="1">
      <c r="A4" s="718"/>
      <c r="B4" s="719"/>
      <c r="C4" s="716" t="s">
        <v>1</v>
      </c>
      <c r="D4" s="716" t="s">
        <v>7</v>
      </c>
      <c r="E4" s="716" t="s">
        <v>8</v>
      </c>
      <c r="F4" s="721"/>
    </row>
    <row r="5" spans="1:6" s="333" customFormat="1" ht="18.75" customHeight="1">
      <c r="A5" s="329" t="s">
        <v>515</v>
      </c>
      <c r="B5" s="395" t="s">
        <v>567</v>
      </c>
      <c r="C5" s="396">
        <f>SUM(D5,E5)</f>
        <v>54.24340000000001</v>
      </c>
      <c r="D5" s="397">
        <f>SUM(D6,D10)</f>
        <v>26.353600000000004</v>
      </c>
      <c r="E5" s="397">
        <f>SUM(E6,E10)</f>
        <v>27.8898</v>
      </c>
      <c r="F5" s="416"/>
    </row>
    <row r="6" spans="1:6" s="333" customFormat="1" ht="18.75" customHeight="1">
      <c r="A6" s="334" t="s">
        <v>546</v>
      </c>
      <c r="B6" s="398" t="s">
        <v>568</v>
      </c>
      <c r="C6" s="399">
        <f>SUM(D6,E6)</f>
        <v>39.7834</v>
      </c>
      <c r="D6" s="400">
        <f>SUM(D7:D9)</f>
        <v>21.413600000000002</v>
      </c>
      <c r="E6" s="400">
        <f>SUM(E7:E9)</f>
        <v>18.3698</v>
      </c>
      <c r="F6" s="722"/>
    </row>
    <row r="7" spans="1:6" ht="18.75" customHeight="1">
      <c r="A7" s="338" t="s">
        <v>518</v>
      </c>
      <c r="B7" s="401" t="s">
        <v>569</v>
      </c>
      <c r="C7" s="399">
        <f>SUM(D7,E7)</f>
        <v>39.492200000000004</v>
      </c>
      <c r="D7" s="402">
        <v>21.26</v>
      </c>
      <c r="E7" s="402">
        <f>18232.2/1000</f>
        <v>18.232200000000002</v>
      </c>
      <c r="F7" s="722"/>
    </row>
    <row r="8" spans="1:6" ht="18.75" customHeight="1">
      <c r="A8" s="338" t="s">
        <v>521</v>
      </c>
      <c r="B8" s="401" t="s">
        <v>570</v>
      </c>
      <c r="C8" s="399">
        <f>SUM(D8,E8)</f>
        <v>0.17159999999999997</v>
      </c>
      <c r="D8" s="402">
        <f>91.8/1000</f>
        <v>0.09179999999999999</v>
      </c>
      <c r="E8" s="402">
        <f>79.8/1000</f>
        <v>0.0798</v>
      </c>
      <c r="F8" s="722"/>
    </row>
    <row r="9" spans="1:6" ht="18.75" customHeight="1">
      <c r="A9" s="338" t="s">
        <v>547</v>
      </c>
      <c r="B9" s="401" t="s">
        <v>571</v>
      </c>
      <c r="C9" s="399">
        <f>SUM(D9,E9)</f>
        <v>0.11959999999999998</v>
      </c>
      <c r="D9" s="402">
        <f>61.8/1000</f>
        <v>0.061799999999999994</v>
      </c>
      <c r="E9" s="402">
        <f>57.8/1000</f>
        <v>0.0578</v>
      </c>
      <c r="F9" s="722"/>
    </row>
    <row r="10" spans="1:6" s="333" customFormat="1" ht="18.75" customHeight="1">
      <c r="A10" s="334" t="s">
        <v>548</v>
      </c>
      <c r="B10" s="398" t="s">
        <v>572</v>
      </c>
      <c r="C10" s="403">
        <f>SUM(D10,E10)</f>
        <v>14.46</v>
      </c>
      <c r="D10" s="404">
        <v>4.94</v>
      </c>
      <c r="E10" s="404">
        <v>9.52</v>
      </c>
      <c r="F10" s="722"/>
    </row>
    <row r="11" spans="1:6" s="333" customFormat="1" ht="18.75" customHeight="1">
      <c r="A11" s="367" t="s">
        <v>549</v>
      </c>
      <c r="B11" s="405" t="s">
        <v>573</v>
      </c>
      <c r="C11" s="406">
        <v>0.4</v>
      </c>
      <c r="D11" s="407">
        <v>0.4</v>
      </c>
      <c r="E11" s="407">
        <v>0.4</v>
      </c>
      <c r="F11" s="416"/>
    </row>
    <row r="12" spans="1:5" s="410" customFormat="1" ht="18.75">
      <c r="A12" s="408" t="s">
        <v>715</v>
      </c>
      <c r="B12" s="409"/>
      <c r="C12" s="409"/>
      <c r="D12" s="409"/>
      <c r="E12" s="409"/>
    </row>
    <row r="13" spans="1:5" s="394" customFormat="1" ht="23.25" customHeight="1">
      <c r="A13" s="411" t="s">
        <v>562</v>
      </c>
      <c r="B13" s="411" t="s">
        <v>552</v>
      </c>
      <c r="C13" s="412"/>
      <c r="D13" s="412"/>
      <c r="E13" s="412"/>
    </row>
    <row r="14" spans="1:5" s="394" customFormat="1" ht="20.25" customHeight="1">
      <c r="A14" s="413" t="s">
        <v>553</v>
      </c>
      <c r="B14" s="720" t="s">
        <v>554</v>
      </c>
      <c r="C14" s="414"/>
      <c r="D14" s="414"/>
      <c r="E14" s="414"/>
    </row>
  </sheetData>
  <sheetProtection/>
  <printOptions horizontalCentered="1"/>
  <pageMargins left="0.35433070866141736" right="0.3937007874015748" top="0.6299212598425197" bottom="0.31496062992125984" header="0.511811023622047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showGridLines="0" zoomScale="150" zoomScaleNormal="150" zoomScalePageLayoutView="0" workbookViewId="0" topLeftCell="A1">
      <selection activeCell="D58" sqref="D58"/>
    </sheetView>
  </sheetViews>
  <sheetFormatPr defaultColWidth="9.140625" defaultRowHeight="23.25"/>
  <cols>
    <col min="1" max="1" width="11.421875" style="607" customWidth="1"/>
    <col min="2" max="2" width="8.7109375" style="607" customWidth="1"/>
    <col min="3" max="4" width="8.421875" style="607" customWidth="1"/>
    <col min="5" max="5" width="7.8515625" style="608" customWidth="1"/>
    <col min="6" max="6" width="17.8515625" style="607" customWidth="1"/>
    <col min="7" max="7" width="12.28125" style="607" customWidth="1"/>
    <col min="8" max="16384" width="9.140625" style="607" customWidth="1"/>
  </cols>
  <sheetData>
    <row r="1" spans="1:7" s="606" customFormat="1" ht="18.75">
      <c r="A1" s="649" t="s">
        <v>259</v>
      </c>
      <c r="B1" s="649"/>
      <c r="C1" s="649"/>
      <c r="D1" s="649"/>
      <c r="E1" s="649"/>
      <c r="F1" s="649"/>
      <c r="G1" s="649"/>
    </row>
    <row r="2" spans="1:7" s="609" customFormat="1" ht="15" customHeight="1">
      <c r="A2" s="648" t="s">
        <v>24</v>
      </c>
      <c r="B2" s="647" t="s">
        <v>103</v>
      </c>
      <c r="C2" s="647" t="s">
        <v>260</v>
      </c>
      <c r="D2" s="647" t="s">
        <v>261</v>
      </c>
      <c r="E2" s="647" t="s">
        <v>723</v>
      </c>
      <c r="F2" s="647" t="s">
        <v>724</v>
      </c>
      <c r="G2" s="647" t="s">
        <v>725</v>
      </c>
    </row>
    <row r="3" spans="1:7" s="613" customFormat="1" ht="12.75" customHeight="1">
      <c r="A3" s="610" t="s">
        <v>152</v>
      </c>
      <c r="B3" s="611">
        <f aca="true" t="shared" si="0" ref="B3:B52">SUM(C3:D3)</f>
        <v>192276</v>
      </c>
      <c r="C3" s="222">
        <v>90298</v>
      </c>
      <c r="D3" s="222">
        <v>101978</v>
      </c>
      <c r="E3" s="612">
        <v>44.456</v>
      </c>
      <c r="F3" s="611">
        <f aca="true" t="shared" si="1" ref="F3:F34">B3/E3</f>
        <v>4325.085477775778</v>
      </c>
      <c r="G3" s="222">
        <v>77410</v>
      </c>
    </row>
    <row r="4" spans="1:7" s="613" customFormat="1" ht="12.75" customHeight="1">
      <c r="A4" s="614" t="s">
        <v>116</v>
      </c>
      <c r="B4" s="615">
        <f t="shared" si="0"/>
        <v>188252</v>
      </c>
      <c r="C4" s="225">
        <v>90000</v>
      </c>
      <c r="D4" s="225">
        <v>98252</v>
      </c>
      <c r="E4" s="226">
        <v>42.123</v>
      </c>
      <c r="F4" s="615">
        <f t="shared" si="1"/>
        <v>4469.102390617953</v>
      </c>
      <c r="G4" s="225">
        <v>92627</v>
      </c>
    </row>
    <row r="5" spans="1:7" s="613" customFormat="1" ht="12.75" customHeight="1">
      <c r="A5" s="614" t="s">
        <v>144</v>
      </c>
      <c r="B5" s="615">
        <f t="shared" si="0"/>
        <v>185987</v>
      </c>
      <c r="C5" s="225">
        <v>87801</v>
      </c>
      <c r="D5" s="225">
        <v>98186</v>
      </c>
      <c r="E5" s="226">
        <v>44.615</v>
      </c>
      <c r="F5" s="615">
        <f t="shared" si="1"/>
        <v>4168.710075086854</v>
      </c>
      <c r="G5" s="225">
        <v>86311</v>
      </c>
    </row>
    <row r="6" spans="1:7" s="613" customFormat="1" ht="12.75" customHeight="1">
      <c r="A6" s="614" t="s">
        <v>129</v>
      </c>
      <c r="B6" s="615">
        <f t="shared" si="0"/>
        <v>166210</v>
      </c>
      <c r="C6" s="225">
        <v>82691</v>
      </c>
      <c r="D6" s="225">
        <v>83519</v>
      </c>
      <c r="E6" s="226">
        <v>36.803</v>
      </c>
      <c r="F6" s="615">
        <f t="shared" si="1"/>
        <v>4516.207917832786</v>
      </c>
      <c r="G6" s="225">
        <v>65000</v>
      </c>
    </row>
    <row r="7" spans="1:7" s="613" customFormat="1" ht="12.75" customHeight="1">
      <c r="A7" s="614" t="s">
        <v>148</v>
      </c>
      <c r="B7" s="615">
        <f t="shared" si="0"/>
        <v>165352</v>
      </c>
      <c r="C7" s="225">
        <v>78804</v>
      </c>
      <c r="D7" s="225">
        <v>86548</v>
      </c>
      <c r="E7" s="226">
        <v>110.686</v>
      </c>
      <c r="F7" s="615">
        <f t="shared" si="1"/>
        <v>1493.8835986484287</v>
      </c>
      <c r="G7" s="225">
        <v>64594</v>
      </c>
    </row>
    <row r="8" spans="1:7" s="613" customFormat="1" ht="12.75" customHeight="1">
      <c r="A8" s="614" t="s">
        <v>127</v>
      </c>
      <c r="B8" s="615">
        <f t="shared" si="0"/>
        <v>161642</v>
      </c>
      <c r="C8" s="225">
        <v>76974</v>
      </c>
      <c r="D8" s="225">
        <v>84668</v>
      </c>
      <c r="E8" s="226">
        <v>120.687</v>
      </c>
      <c r="F8" s="615">
        <f t="shared" si="1"/>
        <v>1339.348894247102</v>
      </c>
      <c r="G8" s="225">
        <v>72434</v>
      </c>
    </row>
    <row r="9" spans="1:7" s="613" customFormat="1" ht="12.75" customHeight="1">
      <c r="A9" s="614" t="s">
        <v>130</v>
      </c>
      <c r="B9" s="615">
        <f t="shared" si="0"/>
        <v>161409</v>
      </c>
      <c r="C9" s="225">
        <v>76186</v>
      </c>
      <c r="D9" s="225">
        <v>85223</v>
      </c>
      <c r="E9" s="226">
        <v>32.908</v>
      </c>
      <c r="F9" s="615">
        <f t="shared" si="1"/>
        <v>4904.855962076091</v>
      </c>
      <c r="G9" s="225">
        <v>90411</v>
      </c>
    </row>
    <row r="10" spans="1:7" s="613" customFormat="1" ht="12.75" customHeight="1">
      <c r="A10" s="614" t="s">
        <v>118</v>
      </c>
      <c r="B10" s="615">
        <f t="shared" si="0"/>
        <v>160850</v>
      </c>
      <c r="C10" s="225">
        <v>77034</v>
      </c>
      <c r="D10" s="225">
        <v>83816</v>
      </c>
      <c r="E10" s="226">
        <v>123.859</v>
      </c>
      <c r="F10" s="615">
        <f t="shared" si="1"/>
        <v>1298.654114759525</v>
      </c>
      <c r="G10" s="225">
        <v>72041</v>
      </c>
    </row>
    <row r="11" spans="1:7" s="613" customFormat="1" ht="12.75" customHeight="1">
      <c r="A11" s="614" t="s">
        <v>140</v>
      </c>
      <c r="B11" s="615">
        <f t="shared" si="0"/>
        <v>158646</v>
      </c>
      <c r="C11" s="225">
        <v>76115</v>
      </c>
      <c r="D11" s="225">
        <v>82531</v>
      </c>
      <c r="E11" s="226">
        <v>26.265</v>
      </c>
      <c r="F11" s="615">
        <f t="shared" si="1"/>
        <v>6040.205596801828</v>
      </c>
      <c r="G11" s="225">
        <v>59350</v>
      </c>
    </row>
    <row r="12" spans="1:7" s="613" customFormat="1" ht="12.75" customHeight="1">
      <c r="A12" s="614" t="s">
        <v>138</v>
      </c>
      <c r="B12" s="615">
        <f t="shared" si="0"/>
        <v>158457</v>
      </c>
      <c r="C12" s="225">
        <v>75108</v>
      </c>
      <c r="D12" s="225">
        <v>83349</v>
      </c>
      <c r="E12" s="226">
        <v>52.49</v>
      </c>
      <c r="F12" s="615">
        <f t="shared" si="1"/>
        <v>3018.803581634597</v>
      </c>
      <c r="G12" s="225">
        <v>70069</v>
      </c>
    </row>
    <row r="13" spans="1:7" s="613" customFormat="1" ht="12.75" customHeight="1">
      <c r="A13" s="614" t="s">
        <v>119</v>
      </c>
      <c r="B13" s="615">
        <f t="shared" si="0"/>
        <v>154371</v>
      </c>
      <c r="C13" s="225">
        <v>75401</v>
      </c>
      <c r="D13" s="225">
        <v>78970</v>
      </c>
      <c r="E13" s="226">
        <v>236.261</v>
      </c>
      <c r="F13" s="615">
        <f t="shared" si="1"/>
        <v>653.3917997468901</v>
      </c>
      <c r="G13" s="225">
        <v>52026</v>
      </c>
    </row>
    <row r="14" spans="1:7" s="613" customFormat="1" ht="12.75" customHeight="1">
      <c r="A14" s="614" t="s">
        <v>115</v>
      </c>
      <c r="B14" s="615">
        <f t="shared" si="0"/>
        <v>148645</v>
      </c>
      <c r="C14" s="225">
        <v>67820</v>
      </c>
      <c r="D14" s="225">
        <v>80825</v>
      </c>
      <c r="E14" s="226">
        <v>28.523</v>
      </c>
      <c r="F14" s="615">
        <f t="shared" si="1"/>
        <v>5211.408337131438</v>
      </c>
      <c r="G14" s="225">
        <v>90754</v>
      </c>
    </row>
    <row r="15" spans="1:7" s="613" customFormat="1" ht="12.75" customHeight="1">
      <c r="A15" s="614" t="s">
        <v>126</v>
      </c>
      <c r="B15" s="615">
        <f t="shared" si="0"/>
        <v>148298</v>
      </c>
      <c r="C15" s="225">
        <v>69491</v>
      </c>
      <c r="D15" s="225">
        <v>78807</v>
      </c>
      <c r="E15" s="226">
        <v>35.825</v>
      </c>
      <c r="F15" s="615">
        <f t="shared" si="1"/>
        <v>4139.511514305652</v>
      </c>
      <c r="G15" s="225">
        <v>54485</v>
      </c>
    </row>
    <row r="16" spans="1:7" s="613" customFormat="1" ht="12.75" customHeight="1">
      <c r="A16" s="614" t="s">
        <v>132</v>
      </c>
      <c r="B16" s="615">
        <f t="shared" si="0"/>
        <v>146197</v>
      </c>
      <c r="C16" s="225">
        <v>67308</v>
      </c>
      <c r="D16" s="225">
        <v>78889</v>
      </c>
      <c r="E16" s="226">
        <v>24.311</v>
      </c>
      <c r="F16" s="615">
        <f t="shared" si="1"/>
        <v>6013.615235901444</v>
      </c>
      <c r="G16" s="225">
        <v>64281</v>
      </c>
    </row>
    <row r="17" spans="1:7" s="613" customFormat="1" ht="12.75" customHeight="1">
      <c r="A17" s="614" t="s">
        <v>117</v>
      </c>
      <c r="B17" s="615">
        <f t="shared" si="0"/>
        <v>136236</v>
      </c>
      <c r="C17" s="225">
        <v>64680</v>
      </c>
      <c r="D17" s="225">
        <v>71556</v>
      </c>
      <c r="E17" s="226">
        <v>63.645</v>
      </c>
      <c r="F17" s="615">
        <f t="shared" si="1"/>
        <v>2140.560923874617</v>
      </c>
      <c r="G17" s="225">
        <v>50737</v>
      </c>
    </row>
    <row r="18" spans="1:7" s="613" customFormat="1" ht="12.75" customHeight="1">
      <c r="A18" s="614" t="s">
        <v>135</v>
      </c>
      <c r="B18" s="615">
        <f t="shared" si="0"/>
        <v>135001</v>
      </c>
      <c r="C18" s="225">
        <v>64121</v>
      </c>
      <c r="D18" s="225">
        <v>70880</v>
      </c>
      <c r="E18" s="226">
        <v>11.545</v>
      </c>
      <c r="F18" s="615">
        <f t="shared" si="1"/>
        <v>11693.46037245561</v>
      </c>
      <c r="G18" s="225">
        <v>46019</v>
      </c>
    </row>
    <row r="19" spans="1:7" s="613" customFormat="1" ht="12.75" customHeight="1">
      <c r="A19" s="614" t="s">
        <v>141</v>
      </c>
      <c r="B19" s="615">
        <f t="shared" si="0"/>
        <v>131847</v>
      </c>
      <c r="C19" s="225">
        <v>61684</v>
      </c>
      <c r="D19" s="225">
        <v>70163</v>
      </c>
      <c r="E19" s="226">
        <v>8.354</v>
      </c>
      <c r="F19" s="615">
        <f t="shared" si="1"/>
        <v>15782.49940148432</v>
      </c>
      <c r="G19" s="225">
        <v>52426</v>
      </c>
    </row>
    <row r="20" spans="1:7" s="617" customFormat="1" ht="12.75" customHeight="1">
      <c r="A20" s="614" t="s">
        <v>125</v>
      </c>
      <c r="B20" s="616">
        <f t="shared" si="0"/>
        <v>130493</v>
      </c>
      <c r="C20" s="225">
        <v>61556</v>
      </c>
      <c r="D20" s="225">
        <v>68937</v>
      </c>
      <c r="E20" s="226">
        <v>17.834</v>
      </c>
      <c r="F20" s="615">
        <f t="shared" si="1"/>
        <v>7317.090949871033</v>
      </c>
      <c r="G20" s="225">
        <v>46917</v>
      </c>
    </row>
    <row r="21" spans="1:7" s="613" customFormat="1" ht="12.75" customHeight="1">
      <c r="A21" s="614" t="s">
        <v>131</v>
      </c>
      <c r="B21" s="615">
        <f t="shared" si="0"/>
        <v>122180</v>
      </c>
      <c r="C21" s="225">
        <v>55826</v>
      </c>
      <c r="D21" s="225">
        <v>66354</v>
      </c>
      <c r="E21" s="226">
        <v>22.157</v>
      </c>
      <c r="F21" s="615">
        <f t="shared" si="1"/>
        <v>5514.284424786749</v>
      </c>
      <c r="G21" s="225">
        <v>50265</v>
      </c>
    </row>
    <row r="22" spans="1:7" s="613" customFormat="1" ht="12.75" customHeight="1">
      <c r="A22" s="614" t="s">
        <v>120</v>
      </c>
      <c r="B22" s="615">
        <f t="shared" si="0"/>
        <v>121539</v>
      </c>
      <c r="C22" s="225">
        <v>57651</v>
      </c>
      <c r="D22" s="225">
        <v>63888</v>
      </c>
      <c r="E22" s="226">
        <v>8.551</v>
      </c>
      <c r="F22" s="615">
        <f t="shared" si="1"/>
        <v>14213.425330370717</v>
      </c>
      <c r="G22" s="225">
        <v>46447</v>
      </c>
    </row>
    <row r="23" spans="1:7" s="613" customFormat="1" ht="12.75" customHeight="1">
      <c r="A23" s="614" t="s">
        <v>123</v>
      </c>
      <c r="B23" s="615">
        <f t="shared" si="0"/>
        <v>120032</v>
      </c>
      <c r="C23" s="225">
        <v>57144</v>
      </c>
      <c r="D23" s="225">
        <v>62888</v>
      </c>
      <c r="E23" s="226">
        <v>11.944</v>
      </c>
      <c r="F23" s="615">
        <f t="shared" si="1"/>
        <v>10049.56463496316</v>
      </c>
      <c r="G23" s="225">
        <v>45949</v>
      </c>
    </row>
    <row r="24" spans="1:7" s="613" customFormat="1" ht="12.75" customHeight="1">
      <c r="A24" s="614" t="s">
        <v>153</v>
      </c>
      <c r="B24" s="615">
        <f t="shared" si="0"/>
        <v>115823</v>
      </c>
      <c r="C24" s="225">
        <v>54574</v>
      </c>
      <c r="D24" s="225">
        <v>61249</v>
      </c>
      <c r="E24" s="226">
        <v>30.741</v>
      </c>
      <c r="F24" s="615">
        <f t="shared" si="1"/>
        <v>3767.704368758336</v>
      </c>
      <c r="G24" s="225">
        <v>46212</v>
      </c>
    </row>
    <row r="25" spans="1:7" s="613" customFormat="1" ht="12.75" customHeight="1">
      <c r="A25" s="614" t="s">
        <v>142</v>
      </c>
      <c r="B25" s="615">
        <f t="shared" si="0"/>
        <v>115419</v>
      </c>
      <c r="C25" s="225">
        <v>53689</v>
      </c>
      <c r="D25" s="225">
        <v>61730</v>
      </c>
      <c r="E25" s="226">
        <v>23.678</v>
      </c>
      <c r="F25" s="615">
        <f t="shared" si="1"/>
        <v>4874.524875411775</v>
      </c>
      <c r="G25" s="225">
        <v>53992</v>
      </c>
    </row>
    <row r="26" spans="1:7" s="613" customFormat="1" ht="12.75" customHeight="1">
      <c r="A26" s="614" t="s">
        <v>147</v>
      </c>
      <c r="B26" s="615">
        <f t="shared" si="0"/>
        <v>115083</v>
      </c>
      <c r="C26" s="225">
        <v>52925</v>
      </c>
      <c r="D26" s="225">
        <v>62158</v>
      </c>
      <c r="E26" s="226">
        <v>19.265</v>
      </c>
      <c r="F26" s="615">
        <f t="shared" si="1"/>
        <v>5973.682844536725</v>
      </c>
      <c r="G26" s="225">
        <v>55520</v>
      </c>
    </row>
    <row r="27" spans="1:7" s="613" customFormat="1" ht="12.75" customHeight="1">
      <c r="A27" s="614" t="s">
        <v>143</v>
      </c>
      <c r="B27" s="615">
        <f t="shared" si="0"/>
        <v>111120</v>
      </c>
      <c r="C27" s="225">
        <v>53107</v>
      </c>
      <c r="D27" s="225">
        <v>58013</v>
      </c>
      <c r="E27" s="226">
        <v>22.841</v>
      </c>
      <c r="F27" s="615">
        <f t="shared" si="1"/>
        <v>4864.935860951797</v>
      </c>
      <c r="G27" s="225">
        <v>46263</v>
      </c>
    </row>
    <row r="28" spans="1:7" s="613" customFormat="1" ht="12.75" customHeight="1">
      <c r="A28" s="614" t="s">
        <v>137</v>
      </c>
      <c r="B28" s="615">
        <f t="shared" si="0"/>
        <v>110481</v>
      </c>
      <c r="C28" s="225">
        <v>53240</v>
      </c>
      <c r="D28" s="225">
        <v>57241</v>
      </c>
      <c r="E28" s="226">
        <v>12.994</v>
      </c>
      <c r="F28" s="615">
        <f t="shared" si="1"/>
        <v>8502.462675080807</v>
      </c>
      <c r="G28" s="225">
        <v>57872</v>
      </c>
    </row>
    <row r="29" spans="1:7" s="613" customFormat="1" ht="12.75" customHeight="1">
      <c r="A29" s="614" t="s">
        <v>111</v>
      </c>
      <c r="B29" s="615">
        <f t="shared" si="0"/>
        <v>108815</v>
      </c>
      <c r="C29" s="225">
        <v>57513</v>
      </c>
      <c r="D29" s="225">
        <v>51302</v>
      </c>
      <c r="E29" s="226">
        <v>10.665</v>
      </c>
      <c r="F29" s="615">
        <f t="shared" si="1"/>
        <v>10203.000468823255</v>
      </c>
      <c r="G29" s="225">
        <v>31751</v>
      </c>
    </row>
    <row r="30" spans="1:7" s="613" customFormat="1" ht="12.75" customHeight="1">
      <c r="A30" s="614" t="s">
        <v>124</v>
      </c>
      <c r="B30" s="615">
        <f t="shared" si="0"/>
        <v>106786</v>
      </c>
      <c r="C30" s="225">
        <v>50414</v>
      </c>
      <c r="D30" s="225">
        <v>56372</v>
      </c>
      <c r="E30" s="226">
        <v>29.479</v>
      </c>
      <c r="F30" s="615">
        <f t="shared" si="1"/>
        <v>3622.4430950846368</v>
      </c>
      <c r="G30" s="225">
        <v>37445</v>
      </c>
    </row>
    <row r="31" spans="1:7" s="613" customFormat="1" ht="12.75" customHeight="1">
      <c r="A31" s="614" t="s">
        <v>154</v>
      </c>
      <c r="B31" s="615">
        <f t="shared" si="0"/>
        <v>104768</v>
      </c>
      <c r="C31" s="225">
        <v>50376</v>
      </c>
      <c r="D31" s="225">
        <v>54392</v>
      </c>
      <c r="E31" s="226">
        <v>34.745</v>
      </c>
      <c r="F31" s="615">
        <f t="shared" si="1"/>
        <v>3015.3403367390993</v>
      </c>
      <c r="G31" s="225">
        <v>45758</v>
      </c>
    </row>
    <row r="32" spans="1:7" s="613" customFormat="1" ht="12.75" customHeight="1">
      <c r="A32" s="614" t="s">
        <v>139</v>
      </c>
      <c r="B32" s="615">
        <f t="shared" si="0"/>
        <v>100319</v>
      </c>
      <c r="C32" s="225">
        <v>46569</v>
      </c>
      <c r="D32" s="225">
        <v>53750</v>
      </c>
      <c r="E32" s="226">
        <v>11.36</v>
      </c>
      <c r="F32" s="615">
        <f t="shared" si="1"/>
        <v>8830.897887323945</v>
      </c>
      <c r="G32" s="225">
        <v>45327</v>
      </c>
    </row>
    <row r="33" spans="1:7" s="613" customFormat="1" ht="12.75" customHeight="1">
      <c r="A33" s="614" t="s">
        <v>149</v>
      </c>
      <c r="B33" s="615">
        <f t="shared" si="0"/>
        <v>97039</v>
      </c>
      <c r="C33" s="225">
        <v>45814</v>
      </c>
      <c r="D33" s="225">
        <v>51225</v>
      </c>
      <c r="E33" s="226">
        <v>18.789</v>
      </c>
      <c r="F33" s="615">
        <f t="shared" si="1"/>
        <v>5164.6708180318265</v>
      </c>
      <c r="G33" s="225">
        <v>51726</v>
      </c>
    </row>
    <row r="34" spans="1:7" s="613" customFormat="1" ht="12.75" customHeight="1">
      <c r="A34" s="614" t="s">
        <v>134</v>
      </c>
      <c r="B34" s="615">
        <f t="shared" si="0"/>
        <v>96422</v>
      </c>
      <c r="C34" s="225">
        <v>46272</v>
      </c>
      <c r="D34" s="225">
        <v>50150</v>
      </c>
      <c r="E34" s="226">
        <v>10.921</v>
      </c>
      <c r="F34" s="615">
        <f t="shared" si="1"/>
        <v>8829.044959252817</v>
      </c>
      <c r="G34" s="225">
        <v>36312</v>
      </c>
    </row>
    <row r="35" spans="1:7" s="613" customFormat="1" ht="12.75" customHeight="1">
      <c r="A35" s="614" t="s">
        <v>114</v>
      </c>
      <c r="B35" s="615">
        <f t="shared" si="0"/>
        <v>94482</v>
      </c>
      <c r="C35" s="225">
        <v>43686</v>
      </c>
      <c r="D35" s="225">
        <v>50796</v>
      </c>
      <c r="E35" s="226">
        <v>13.986</v>
      </c>
      <c r="F35" s="615">
        <f aca="true" t="shared" si="2" ref="F35:F66">B35/E35</f>
        <v>6755.469755469755</v>
      </c>
      <c r="G35" s="225">
        <v>40855</v>
      </c>
    </row>
    <row r="36" spans="1:7" s="613" customFormat="1" ht="12.75" customHeight="1">
      <c r="A36" s="614" t="s">
        <v>146</v>
      </c>
      <c r="B36" s="615">
        <f t="shared" si="0"/>
        <v>88918</v>
      </c>
      <c r="C36" s="225">
        <v>41224</v>
      </c>
      <c r="D36" s="225">
        <v>47694</v>
      </c>
      <c r="E36" s="226">
        <v>28.124</v>
      </c>
      <c r="F36" s="615">
        <f t="shared" si="2"/>
        <v>3161.6413028018774</v>
      </c>
      <c r="G36" s="225">
        <v>31324</v>
      </c>
    </row>
    <row r="37" spans="1:7" s="613" customFormat="1" ht="12.75" customHeight="1">
      <c r="A37" s="614" t="s">
        <v>128</v>
      </c>
      <c r="B37" s="615">
        <f t="shared" si="0"/>
        <v>87841</v>
      </c>
      <c r="C37" s="225">
        <v>42289</v>
      </c>
      <c r="D37" s="225">
        <v>45552</v>
      </c>
      <c r="E37" s="226">
        <v>15.782</v>
      </c>
      <c r="F37" s="615">
        <f t="shared" si="2"/>
        <v>5565.897858319605</v>
      </c>
      <c r="G37" s="225">
        <v>35460</v>
      </c>
    </row>
    <row r="38" spans="1:7" s="613" customFormat="1" ht="12.75" customHeight="1">
      <c r="A38" s="614" t="s">
        <v>145</v>
      </c>
      <c r="B38" s="615">
        <f t="shared" si="0"/>
        <v>87169</v>
      </c>
      <c r="C38" s="225">
        <v>40719</v>
      </c>
      <c r="D38" s="225">
        <v>46450</v>
      </c>
      <c r="E38" s="226">
        <v>25.98</v>
      </c>
      <c r="F38" s="615">
        <f t="shared" si="2"/>
        <v>3355.2347959969206</v>
      </c>
      <c r="G38" s="225">
        <v>35211</v>
      </c>
    </row>
    <row r="39" spans="1:7" s="613" customFormat="1" ht="12.75" customHeight="1">
      <c r="A39" s="614" t="s">
        <v>133</v>
      </c>
      <c r="B39" s="615">
        <f t="shared" si="0"/>
        <v>86214</v>
      </c>
      <c r="C39" s="225">
        <v>41117</v>
      </c>
      <c r="D39" s="225">
        <v>45097</v>
      </c>
      <c r="E39" s="226">
        <v>9.326</v>
      </c>
      <c r="F39" s="615">
        <f t="shared" si="2"/>
        <v>9244.477803988848</v>
      </c>
      <c r="G39" s="225">
        <v>35711</v>
      </c>
    </row>
    <row r="40" spans="1:7" s="613" customFormat="1" ht="12.75" customHeight="1">
      <c r="A40" s="614" t="s">
        <v>110</v>
      </c>
      <c r="B40" s="615">
        <f t="shared" si="0"/>
        <v>82481</v>
      </c>
      <c r="C40" s="225">
        <v>39515</v>
      </c>
      <c r="D40" s="225">
        <v>42966</v>
      </c>
      <c r="E40" s="226">
        <v>16.662</v>
      </c>
      <c r="F40" s="615">
        <f t="shared" si="2"/>
        <v>4950.246068899292</v>
      </c>
      <c r="G40" s="225">
        <v>42847</v>
      </c>
    </row>
    <row r="41" spans="1:7" s="613" customFormat="1" ht="12.75" customHeight="1">
      <c r="A41" s="614" t="s">
        <v>150</v>
      </c>
      <c r="B41" s="615">
        <f t="shared" si="0"/>
        <v>80847</v>
      </c>
      <c r="C41" s="225">
        <v>38153</v>
      </c>
      <c r="D41" s="225">
        <v>42694</v>
      </c>
      <c r="E41" s="226">
        <v>12.565</v>
      </c>
      <c r="F41" s="615">
        <f t="shared" si="2"/>
        <v>6434.301631516117</v>
      </c>
      <c r="G41" s="225">
        <v>56530</v>
      </c>
    </row>
    <row r="42" spans="1:7" s="613" customFormat="1" ht="12.75" customHeight="1">
      <c r="A42" s="614" t="s">
        <v>113</v>
      </c>
      <c r="B42" s="615">
        <f t="shared" si="0"/>
        <v>77720</v>
      </c>
      <c r="C42" s="225">
        <v>35694</v>
      </c>
      <c r="D42" s="225">
        <v>42026</v>
      </c>
      <c r="E42" s="226">
        <v>15.033</v>
      </c>
      <c r="F42" s="615">
        <f t="shared" si="2"/>
        <v>5169.959422603605</v>
      </c>
      <c r="G42" s="225">
        <v>52164</v>
      </c>
    </row>
    <row r="43" spans="1:7" s="613" customFormat="1" ht="12.75" customHeight="1">
      <c r="A43" s="614" t="s">
        <v>121</v>
      </c>
      <c r="B43" s="615">
        <f t="shared" si="0"/>
        <v>77471</v>
      </c>
      <c r="C43" s="225">
        <v>36333</v>
      </c>
      <c r="D43" s="225">
        <v>41138</v>
      </c>
      <c r="E43" s="226">
        <v>6.051</v>
      </c>
      <c r="F43" s="615">
        <f t="shared" si="2"/>
        <v>12803.007767311188</v>
      </c>
      <c r="G43" s="225">
        <v>35127</v>
      </c>
    </row>
    <row r="44" spans="1:7" s="613" customFormat="1" ht="12.75" customHeight="1">
      <c r="A44" s="614" t="s">
        <v>151</v>
      </c>
      <c r="B44" s="615">
        <f t="shared" si="0"/>
        <v>75460</v>
      </c>
      <c r="C44" s="225">
        <v>35196</v>
      </c>
      <c r="D44" s="225">
        <v>40264</v>
      </c>
      <c r="E44" s="226">
        <v>50.219</v>
      </c>
      <c r="F44" s="615">
        <f t="shared" si="2"/>
        <v>1502.618530834943</v>
      </c>
      <c r="G44" s="225">
        <v>30040</v>
      </c>
    </row>
    <row r="45" spans="1:7" s="613" customFormat="1" ht="12.75" customHeight="1">
      <c r="A45" s="614" t="s">
        <v>122</v>
      </c>
      <c r="B45" s="615">
        <f t="shared" si="0"/>
        <v>73864</v>
      </c>
      <c r="C45" s="225">
        <v>35019</v>
      </c>
      <c r="D45" s="225">
        <v>38845</v>
      </c>
      <c r="E45" s="226">
        <v>6.18</v>
      </c>
      <c r="F45" s="615">
        <f t="shared" si="2"/>
        <v>11952.103559870551</v>
      </c>
      <c r="G45" s="225">
        <v>26484</v>
      </c>
    </row>
    <row r="46" spans="1:7" s="613" customFormat="1" ht="12.75" customHeight="1">
      <c r="A46" s="614" t="s">
        <v>112</v>
      </c>
      <c r="B46" s="615">
        <f t="shared" si="0"/>
        <v>73533</v>
      </c>
      <c r="C46" s="225">
        <v>36639</v>
      </c>
      <c r="D46" s="225">
        <v>36894</v>
      </c>
      <c r="E46" s="226">
        <v>9.595</v>
      </c>
      <c r="F46" s="615">
        <f t="shared" si="2"/>
        <v>7663.678999478895</v>
      </c>
      <c r="G46" s="225">
        <v>36033</v>
      </c>
    </row>
    <row r="47" spans="1:7" s="613" customFormat="1" ht="12.75" customHeight="1">
      <c r="A47" s="614" t="s">
        <v>136</v>
      </c>
      <c r="B47" s="615">
        <f t="shared" si="0"/>
        <v>72900</v>
      </c>
      <c r="C47" s="225">
        <v>34886</v>
      </c>
      <c r="D47" s="225">
        <v>38014</v>
      </c>
      <c r="E47" s="226">
        <v>7.126</v>
      </c>
      <c r="F47" s="615">
        <f t="shared" si="2"/>
        <v>10230.14313780522</v>
      </c>
      <c r="G47" s="225">
        <v>39183</v>
      </c>
    </row>
    <row r="48" spans="1:7" s="613" customFormat="1" ht="12.75" customHeight="1">
      <c r="A48" s="614" t="s">
        <v>105</v>
      </c>
      <c r="B48" s="615">
        <f t="shared" si="0"/>
        <v>58771</v>
      </c>
      <c r="C48" s="225">
        <v>28223</v>
      </c>
      <c r="D48" s="225">
        <v>30548</v>
      </c>
      <c r="E48" s="226">
        <v>5.536</v>
      </c>
      <c r="F48" s="615">
        <f t="shared" si="2"/>
        <v>10616.148843930636</v>
      </c>
      <c r="G48" s="225">
        <v>18468</v>
      </c>
    </row>
    <row r="49" spans="1:7" s="613" customFormat="1" ht="12.75" customHeight="1">
      <c r="A49" s="614" t="s">
        <v>109</v>
      </c>
      <c r="B49" s="615">
        <f t="shared" si="0"/>
        <v>54996</v>
      </c>
      <c r="C49" s="225">
        <v>25437</v>
      </c>
      <c r="D49" s="225">
        <v>29559</v>
      </c>
      <c r="E49" s="226">
        <v>8.369</v>
      </c>
      <c r="F49" s="615">
        <f t="shared" si="2"/>
        <v>6571.39443183176</v>
      </c>
      <c r="G49" s="225">
        <v>26513</v>
      </c>
    </row>
    <row r="50" spans="1:7" s="613" customFormat="1" ht="12.75" customHeight="1">
      <c r="A50" s="614" t="s">
        <v>106</v>
      </c>
      <c r="B50" s="615">
        <f t="shared" si="0"/>
        <v>52093</v>
      </c>
      <c r="C50" s="225">
        <v>25312</v>
      </c>
      <c r="D50" s="225">
        <v>26781</v>
      </c>
      <c r="E50" s="226">
        <v>1.931</v>
      </c>
      <c r="F50" s="615">
        <f t="shared" si="2"/>
        <v>26977.213878819264</v>
      </c>
      <c r="G50" s="225">
        <v>19334</v>
      </c>
    </row>
    <row r="51" spans="1:7" s="613" customFormat="1" ht="12.75" customHeight="1">
      <c r="A51" s="614" t="s">
        <v>108</v>
      </c>
      <c r="B51" s="615">
        <f t="shared" si="0"/>
        <v>46087</v>
      </c>
      <c r="C51" s="225">
        <v>21739</v>
      </c>
      <c r="D51" s="225">
        <v>24348</v>
      </c>
      <c r="E51" s="226">
        <v>5.536</v>
      </c>
      <c r="F51" s="615">
        <f t="shared" si="2"/>
        <v>8324.96387283237</v>
      </c>
      <c r="G51" s="225">
        <v>26398</v>
      </c>
    </row>
    <row r="52" spans="1:7" s="613" customFormat="1" ht="12.75" customHeight="1">
      <c r="A52" s="618" t="s">
        <v>107</v>
      </c>
      <c r="B52" s="619">
        <f t="shared" si="0"/>
        <v>28001</v>
      </c>
      <c r="C52" s="229">
        <v>13587</v>
      </c>
      <c r="D52" s="229">
        <v>14414</v>
      </c>
      <c r="E52" s="230">
        <v>1.416</v>
      </c>
      <c r="F52" s="615">
        <f t="shared" si="2"/>
        <v>19774.717514124295</v>
      </c>
      <c r="G52" s="229">
        <v>13267</v>
      </c>
    </row>
    <row r="53" spans="1:7" s="623" customFormat="1" ht="16.5" customHeight="1">
      <c r="A53" s="620" t="s">
        <v>1</v>
      </c>
      <c r="B53" s="621">
        <f>SUM(B3:B52)</f>
        <v>5674843</v>
      </c>
      <c r="C53" s="621">
        <f>SUM(C3:C52)</f>
        <v>2692954</v>
      </c>
      <c r="D53" s="621">
        <f>SUM(D3:D52)</f>
        <v>2981889</v>
      </c>
      <c r="E53" s="622">
        <f>SUM(E3:E52)</f>
        <v>1568.737</v>
      </c>
      <c r="F53" s="621">
        <f t="shared" si="2"/>
        <v>3617.459778152743</v>
      </c>
      <c r="G53" s="621">
        <f>SUM(G3:G52)</f>
        <v>2459680</v>
      </c>
    </row>
    <row r="54" spans="1:7" s="623" customFormat="1" ht="12.75" customHeight="1">
      <c r="A54" s="623" t="s">
        <v>262</v>
      </c>
      <c r="B54" s="624"/>
      <c r="C54" s="624"/>
      <c r="D54" s="625"/>
      <c r="E54" s="626"/>
      <c r="F54" s="625"/>
      <c r="G54" s="624"/>
    </row>
    <row r="55" spans="1:7" s="623" customFormat="1" ht="12.75" customHeight="1">
      <c r="A55" s="627" t="s">
        <v>263</v>
      </c>
      <c r="B55" s="624"/>
      <c r="C55" s="624"/>
      <c r="D55" s="625"/>
      <c r="E55" s="626"/>
      <c r="F55" s="625"/>
      <c r="G55" s="624"/>
    </row>
    <row r="56" spans="2:7" s="628" customFormat="1" ht="13.5" customHeight="1">
      <c r="B56" s="639"/>
      <c r="C56" s="639"/>
      <c r="D56" s="639"/>
      <c r="E56" s="640"/>
      <c r="F56" s="639"/>
      <c r="G56" s="641"/>
    </row>
    <row r="57" spans="2:7" s="628" customFormat="1" ht="13.5" customHeight="1">
      <c r="B57" s="641"/>
      <c r="C57" s="641"/>
      <c r="D57" s="641"/>
      <c r="E57" s="641"/>
      <c r="F57" s="643"/>
      <c r="G57" s="639"/>
    </row>
    <row r="58" spans="2:7" s="628" customFormat="1" ht="13.5" customHeight="1">
      <c r="B58" s="642"/>
      <c r="C58" s="642"/>
      <c r="D58" s="642"/>
      <c r="E58" s="640"/>
      <c r="F58" s="642"/>
      <c r="G58" s="639"/>
    </row>
    <row r="59" ht="15.75">
      <c r="G59" s="629"/>
    </row>
    <row r="60" ht="15.75">
      <c r="E60" s="607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K8" sqref="K8"/>
    </sheetView>
  </sheetViews>
  <sheetFormatPr defaultColWidth="9.140625" defaultRowHeight="21" customHeight="1"/>
  <cols>
    <col min="1" max="1" width="47.28125" style="327" customWidth="1"/>
    <col min="2" max="2" width="13.140625" style="327" customWidth="1"/>
    <col min="3" max="3" width="12.00390625" style="327" customWidth="1"/>
    <col min="4" max="4" width="13.00390625" style="327" customWidth="1"/>
    <col min="5" max="5" width="12.28125" style="327" customWidth="1"/>
    <col min="6" max="16384" width="9.140625" style="327" customWidth="1"/>
  </cols>
  <sheetData>
    <row r="1" spans="1:5" s="393" customFormat="1" ht="21">
      <c r="A1" s="712" t="s">
        <v>574</v>
      </c>
      <c r="B1" s="712"/>
      <c r="C1" s="712"/>
      <c r="D1" s="712"/>
      <c r="E1" s="712"/>
    </row>
    <row r="2" spans="1:6" ht="18.75" customHeight="1">
      <c r="A2" s="695" t="s">
        <v>575</v>
      </c>
      <c r="B2" s="696" t="s">
        <v>532</v>
      </c>
      <c r="C2" s="697"/>
      <c r="D2" s="696" t="s">
        <v>533</v>
      </c>
      <c r="E2" s="697"/>
      <c r="F2" s="418"/>
    </row>
    <row r="3" spans="1:6" ht="18.75" customHeight="1">
      <c r="A3" s="698"/>
      <c r="B3" s="696" t="s">
        <v>11</v>
      </c>
      <c r="C3" s="696" t="s">
        <v>9</v>
      </c>
      <c r="D3" s="696" t="s">
        <v>11</v>
      </c>
      <c r="E3" s="696" t="s">
        <v>9</v>
      </c>
      <c r="F3" s="418"/>
    </row>
    <row r="4" spans="1:6" s="333" customFormat="1" ht="18.75" customHeight="1">
      <c r="A4" s="328" t="s">
        <v>495</v>
      </c>
      <c r="B4" s="630">
        <v>39493.7</v>
      </c>
      <c r="C4" s="630">
        <f>SUM(C5:C9,C13,C17:C18)</f>
        <v>3924.4000000000005</v>
      </c>
      <c r="D4" s="630">
        <f>SUM(D5:D9,D13,D17:D18)</f>
        <v>100.00025320494156</v>
      </c>
      <c r="E4" s="630">
        <f>SUM(E5:E9,E13,E17:E18)</f>
        <v>99.99999999999999</v>
      </c>
      <c r="F4" s="416"/>
    </row>
    <row r="5" spans="1:6" ht="18.75" customHeight="1">
      <c r="A5" s="416" t="s">
        <v>576</v>
      </c>
      <c r="B5" s="334">
        <v>996.8</v>
      </c>
      <c r="C5" s="334">
        <v>50.2</v>
      </c>
      <c r="D5" s="334">
        <f>B5/$B$4*100</f>
        <v>2.523946857346868</v>
      </c>
      <c r="E5" s="334">
        <f>C5/$C$4*100</f>
        <v>1.2791764346142085</v>
      </c>
      <c r="F5" s="418"/>
    </row>
    <row r="6" spans="1:6" ht="18.75" customHeight="1">
      <c r="A6" s="416" t="s">
        <v>577</v>
      </c>
      <c r="B6" s="334">
        <v>10780.5</v>
      </c>
      <c r="C6" s="334">
        <v>610.8</v>
      </c>
      <c r="D6" s="334">
        <f>B6/$B$4*100</f>
        <v>27.296758723543253</v>
      </c>
      <c r="E6" s="334">
        <f aca="true" t="shared" si="0" ref="E6:E16">C6/$C$4*100</f>
        <v>15.564162674548973</v>
      </c>
      <c r="F6" s="418"/>
    </row>
    <row r="7" spans="1:6" ht="18.75" customHeight="1">
      <c r="A7" s="416" t="s">
        <v>578</v>
      </c>
      <c r="B7" s="334">
        <v>8990.8</v>
      </c>
      <c r="C7" s="334">
        <v>602</v>
      </c>
      <c r="D7" s="334">
        <f>B7/$B$4*100</f>
        <v>22.76514988466515</v>
      </c>
      <c r="E7" s="334">
        <f t="shared" si="0"/>
        <v>15.339924574457239</v>
      </c>
      <c r="F7" s="418"/>
    </row>
    <row r="8" spans="1:6" s="349" customFormat="1" ht="18.75" customHeight="1">
      <c r="A8" s="416" t="s">
        <v>579</v>
      </c>
      <c r="B8" s="334">
        <v>6479.1</v>
      </c>
      <c r="C8" s="334">
        <v>569.6</v>
      </c>
      <c r="D8" s="334">
        <f>B8/$B$4*100</f>
        <v>16.405401367813095</v>
      </c>
      <c r="E8" s="334">
        <f t="shared" si="0"/>
        <v>14.51432066048313</v>
      </c>
      <c r="F8" s="723"/>
    </row>
    <row r="9" spans="1:6" ht="18.75" customHeight="1">
      <c r="A9" s="416" t="s">
        <v>580</v>
      </c>
      <c r="B9" s="334">
        <v>5489.8</v>
      </c>
      <c r="C9" s="334">
        <f>SUM(C10:C12)</f>
        <v>602.7</v>
      </c>
      <c r="D9" s="334">
        <f>SUM(D10:D12)</f>
        <v>13.900444881082299</v>
      </c>
      <c r="E9" s="334">
        <f>SUM(E10:E12)</f>
        <v>15.357761696055446</v>
      </c>
      <c r="F9" s="418"/>
    </row>
    <row r="10" spans="1:6" ht="18.75" customHeight="1">
      <c r="A10" s="418" t="s">
        <v>581</v>
      </c>
      <c r="B10" s="338">
        <v>4167.9</v>
      </c>
      <c r="C10" s="338">
        <v>367.3</v>
      </c>
      <c r="D10" s="338">
        <f>B10/$B$4*100</f>
        <v>10.553328758764057</v>
      </c>
      <c r="E10" s="338">
        <f t="shared" si="0"/>
        <v>9.359392518601569</v>
      </c>
      <c r="F10" s="418"/>
    </row>
    <row r="11" spans="1:6" ht="18.75" customHeight="1">
      <c r="A11" s="418" t="s">
        <v>582</v>
      </c>
      <c r="B11" s="338">
        <v>1282.2</v>
      </c>
      <c r="C11" s="338">
        <v>235.4</v>
      </c>
      <c r="D11" s="338">
        <f>B11/$B$4*100</f>
        <v>3.2465937605238304</v>
      </c>
      <c r="E11" s="338">
        <f t="shared" si="0"/>
        <v>5.998369177453878</v>
      </c>
      <c r="F11" s="418"/>
    </row>
    <row r="12" spans="1:6" ht="18.75" customHeight="1">
      <c r="A12" s="418" t="s">
        <v>583</v>
      </c>
      <c r="B12" s="338">
        <v>39.7</v>
      </c>
      <c r="C12" s="631">
        <v>0</v>
      </c>
      <c r="D12" s="338">
        <f>B12/$B$4*100</f>
        <v>0.10052236179441279</v>
      </c>
      <c r="E12" s="631">
        <v>0</v>
      </c>
      <c r="F12" s="418"/>
    </row>
    <row r="13" spans="1:6" ht="18.75" customHeight="1">
      <c r="A13" s="416" t="s">
        <v>584</v>
      </c>
      <c r="B13" s="334">
        <v>6600.7</v>
      </c>
      <c r="C13" s="334">
        <f>SUM(C14:C17)</f>
        <v>1470.1000000000001</v>
      </c>
      <c r="D13" s="334">
        <f>SUM(D14:D16)</f>
        <v>16.713298576735024</v>
      </c>
      <c r="E13" s="334">
        <f>SUM(E14:E16)</f>
        <v>37.46050351646111</v>
      </c>
      <c r="F13" s="418"/>
    </row>
    <row r="14" spans="1:6" ht="18.75" customHeight="1">
      <c r="A14" s="418" t="s">
        <v>585</v>
      </c>
      <c r="B14" s="338">
        <v>3709.5</v>
      </c>
      <c r="C14" s="338">
        <v>1075.7</v>
      </c>
      <c r="D14" s="338">
        <f>B14/$B$4*100</f>
        <v>9.392637306709679</v>
      </c>
      <c r="E14" s="338">
        <f t="shared" si="0"/>
        <v>27.410559575986138</v>
      </c>
      <c r="F14" s="418"/>
    </row>
    <row r="15" spans="1:6" ht="18.75" customHeight="1">
      <c r="A15" s="418" t="s">
        <v>586</v>
      </c>
      <c r="B15" s="338">
        <v>2130.2</v>
      </c>
      <c r="C15" s="338">
        <v>349</v>
      </c>
      <c r="D15" s="338">
        <f>B15/$B$4*100</f>
        <v>5.393771664847811</v>
      </c>
      <c r="E15" s="338">
        <f t="shared" si="0"/>
        <v>8.893079196819894</v>
      </c>
      <c r="F15" s="418"/>
    </row>
    <row r="16" spans="1:6" ht="18.75" customHeight="1">
      <c r="A16" s="418" t="s">
        <v>587</v>
      </c>
      <c r="B16" s="338">
        <v>761</v>
      </c>
      <c r="C16" s="338">
        <v>45.4</v>
      </c>
      <c r="D16" s="338">
        <f>B16/$B$4*100</f>
        <v>1.9268896051775348</v>
      </c>
      <c r="E16" s="338">
        <f t="shared" si="0"/>
        <v>1.156864743655081</v>
      </c>
      <c r="F16" s="418"/>
    </row>
    <row r="17" spans="1:6" ht="18.75" customHeight="1">
      <c r="A17" s="416" t="s">
        <v>588</v>
      </c>
      <c r="B17" s="334">
        <v>60.3</v>
      </c>
      <c r="C17" s="631">
        <v>0</v>
      </c>
      <c r="D17" s="334">
        <f>B17/$B$4*100</f>
        <v>0.15268257975322647</v>
      </c>
      <c r="E17" s="631">
        <v>0</v>
      </c>
      <c r="F17" s="418"/>
    </row>
    <row r="18" spans="1:6" ht="18.75" customHeight="1">
      <c r="A18" s="420" t="s">
        <v>589</v>
      </c>
      <c r="B18" s="632">
        <v>95.8</v>
      </c>
      <c r="C18" s="632">
        <v>19</v>
      </c>
      <c r="D18" s="632">
        <f>B18/$B$4*100</f>
        <v>0.24257033400263842</v>
      </c>
      <c r="E18" s="632">
        <f>C18/$C$4*100</f>
        <v>0.4841504433798796</v>
      </c>
      <c r="F18" s="418"/>
    </row>
    <row r="19" spans="1:5" ht="18.75" customHeight="1">
      <c r="A19" s="349" t="s">
        <v>529</v>
      </c>
      <c r="B19" s="369"/>
      <c r="C19" s="349"/>
      <c r="D19" s="349"/>
      <c r="E19" s="349"/>
    </row>
  </sheetData>
  <sheetProtection/>
  <printOptions horizontalCentered="1"/>
  <pageMargins left="0.35433070866141736" right="0.3937007874015748" top="0.6299212598425197" bottom="0.31496062992125984" header="0.5118110236220472" footer="0.196850393700787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zoomScalePageLayoutView="0" workbookViewId="0" topLeftCell="A1">
      <selection activeCell="C14" sqref="C14"/>
    </sheetView>
  </sheetViews>
  <sheetFormatPr defaultColWidth="9.140625" defaultRowHeight="23.25"/>
  <cols>
    <col min="1" max="1" width="28.57421875" style="424" customWidth="1"/>
    <col min="2" max="6" width="13.57421875" style="424" customWidth="1"/>
    <col min="7" max="8" width="9.140625" style="424" customWidth="1"/>
    <col min="9" max="9" width="12.00390625" style="424" bestFit="1" customWidth="1"/>
    <col min="10" max="16384" width="9.140625" style="424" customWidth="1"/>
  </cols>
  <sheetData>
    <row r="1" spans="1:9" s="422" customFormat="1" ht="23.25">
      <c r="A1" s="724" t="s">
        <v>590</v>
      </c>
      <c r="B1" s="724"/>
      <c r="C1" s="724"/>
      <c r="D1" s="724"/>
      <c r="E1" s="724"/>
      <c r="F1" s="724"/>
      <c r="G1" s="421"/>
      <c r="H1" s="421"/>
      <c r="I1" s="421"/>
    </row>
    <row r="2" spans="1:9" ht="21">
      <c r="A2" s="726"/>
      <c r="B2" s="729"/>
      <c r="C2" s="729"/>
      <c r="D2" s="729"/>
      <c r="E2" s="729"/>
      <c r="F2" s="730" t="s">
        <v>545</v>
      </c>
      <c r="G2" s="423"/>
      <c r="H2" s="423"/>
      <c r="I2" s="423"/>
    </row>
    <row r="3" spans="1:9" s="426" customFormat="1" ht="18.75">
      <c r="A3" s="727" t="s">
        <v>512</v>
      </c>
      <c r="B3" s="728">
        <v>237744</v>
      </c>
      <c r="C3" s="728">
        <v>238109</v>
      </c>
      <c r="D3" s="728">
        <v>238475</v>
      </c>
      <c r="E3" s="728">
        <v>238840</v>
      </c>
      <c r="F3" s="728">
        <v>239205</v>
      </c>
      <c r="G3" s="425"/>
      <c r="H3" s="425"/>
      <c r="I3" s="425"/>
    </row>
    <row r="4" spans="1:9" s="430" customFormat="1" ht="21" customHeight="1">
      <c r="A4" s="427" t="s">
        <v>515</v>
      </c>
      <c r="B4" s="428">
        <v>5758.96</v>
      </c>
      <c r="C4" s="428">
        <v>5577.2</v>
      </c>
      <c r="D4" s="428">
        <v>5595.4</v>
      </c>
      <c r="E4" s="428">
        <v>5608.8</v>
      </c>
      <c r="F4" s="428">
        <f>SUM(F5,F9)</f>
        <v>5612.8</v>
      </c>
      <c r="G4" s="429"/>
      <c r="H4" s="429"/>
      <c r="I4" s="429"/>
    </row>
    <row r="5" spans="1:9" s="430" customFormat="1" ht="21" customHeight="1">
      <c r="A5" s="431" t="s">
        <v>546</v>
      </c>
      <c r="B5" s="432">
        <v>4045.5</v>
      </c>
      <c r="C5" s="432">
        <v>3955.8</v>
      </c>
      <c r="D5" s="432">
        <v>3963.5</v>
      </c>
      <c r="E5" s="432">
        <v>3895.6</v>
      </c>
      <c r="F5" s="432">
        <f>SUM(F6:F8)</f>
        <v>3944.6</v>
      </c>
      <c r="G5" s="429"/>
      <c r="H5" s="429"/>
      <c r="I5" s="429"/>
    </row>
    <row r="6" spans="1:9" s="426" customFormat="1" ht="21" customHeight="1">
      <c r="A6" s="433" t="s">
        <v>518</v>
      </c>
      <c r="B6" s="434">
        <v>4014.4</v>
      </c>
      <c r="C6" s="434">
        <v>3891</v>
      </c>
      <c r="D6" s="434">
        <v>3922.7</v>
      </c>
      <c r="E6" s="434">
        <v>3857.6</v>
      </c>
      <c r="F6" s="434">
        <v>3924.4</v>
      </c>
      <c r="G6" s="435"/>
      <c r="H6" s="425"/>
      <c r="I6" s="436"/>
    </row>
    <row r="7" spans="1:9" s="426" customFormat="1" ht="21" customHeight="1">
      <c r="A7" s="433" t="s">
        <v>521</v>
      </c>
      <c r="B7" s="434">
        <v>28.7</v>
      </c>
      <c r="C7" s="434">
        <v>61.7</v>
      </c>
      <c r="D7" s="434">
        <v>40.8</v>
      </c>
      <c r="E7" s="434">
        <v>36.9</v>
      </c>
      <c r="F7" s="434">
        <v>20.2</v>
      </c>
      <c r="G7" s="425"/>
      <c r="H7" s="425"/>
      <c r="I7" s="425"/>
    </row>
    <row r="8" spans="1:9" s="426" customFormat="1" ht="21" customHeight="1">
      <c r="A8" s="433" t="s">
        <v>547</v>
      </c>
      <c r="B8" s="434">
        <v>2.4</v>
      </c>
      <c r="C8" s="434">
        <v>3.1</v>
      </c>
      <c r="D8" s="434" t="s">
        <v>92</v>
      </c>
      <c r="E8" s="434">
        <v>1.1</v>
      </c>
      <c r="F8" s="434" t="s">
        <v>92</v>
      </c>
      <c r="G8" s="425"/>
      <c r="H8" s="425"/>
      <c r="I8" s="425"/>
    </row>
    <row r="9" spans="1:9" s="430" customFormat="1" ht="21" customHeight="1">
      <c r="A9" s="431" t="s">
        <v>548</v>
      </c>
      <c r="B9" s="432">
        <v>1713.46</v>
      </c>
      <c r="C9" s="432">
        <v>1621.4</v>
      </c>
      <c r="D9" s="432">
        <v>1631.9</v>
      </c>
      <c r="E9" s="432">
        <v>1713.2</v>
      </c>
      <c r="F9" s="432">
        <v>1668.2</v>
      </c>
      <c r="G9" s="429"/>
      <c r="H9" s="429"/>
      <c r="I9" s="429"/>
    </row>
    <row r="10" spans="1:9" s="430" customFormat="1" ht="21" customHeight="1">
      <c r="A10" s="437" t="s">
        <v>549</v>
      </c>
      <c r="B10" s="438">
        <v>0.7</v>
      </c>
      <c r="C10" s="438">
        <v>1.6</v>
      </c>
      <c r="D10" s="438">
        <v>1</v>
      </c>
      <c r="E10" s="438">
        <v>0.9</v>
      </c>
      <c r="F10" s="438">
        <v>0.4</v>
      </c>
      <c r="G10" s="429"/>
      <c r="H10" s="429"/>
      <c r="I10" s="429"/>
    </row>
    <row r="11" spans="1:10" s="441" customFormat="1" ht="18.75">
      <c r="A11" s="439" t="s">
        <v>550</v>
      </c>
      <c r="B11" s="439"/>
      <c r="C11" s="439"/>
      <c r="D11" s="439"/>
      <c r="E11" s="440"/>
      <c r="F11" s="440"/>
      <c r="G11" s="440"/>
      <c r="H11" s="440"/>
      <c r="I11" s="440"/>
      <c r="J11" s="440"/>
    </row>
    <row r="12" spans="1:8" s="440" customFormat="1" ht="23.25" customHeight="1">
      <c r="A12" s="442" t="s">
        <v>562</v>
      </c>
      <c r="B12" s="442" t="s">
        <v>552</v>
      </c>
      <c r="C12" s="442"/>
      <c r="E12" s="443"/>
      <c r="F12" s="443"/>
      <c r="G12" s="443"/>
      <c r="H12" s="443"/>
    </row>
    <row r="13" spans="1:8" s="440" customFormat="1" ht="20.25" customHeight="1">
      <c r="A13" s="444" t="s">
        <v>553</v>
      </c>
      <c r="B13" s="725" t="s">
        <v>554</v>
      </c>
      <c r="C13" s="725"/>
      <c r="E13" s="445"/>
      <c r="F13" s="445"/>
      <c r="G13" s="445"/>
      <c r="H13" s="445"/>
    </row>
  </sheetData>
  <sheetProtection/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"/>
  <sheetViews>
    <sheetView zoomScale="120" zoomScaleNormal="120" zoomScalePageLayoutView="0" workbookViewId="0" topLeftCell="A1">
      <selection activeCell="I7" sqref="I7"/>
    </sheetView>
  </sheetViews>
  <sheetFormatPr defaultColWidth="9.140625" defaultRowHeight="21" customHeight="1"/>
  <cols>
    <col min="1" max="1" width="45.8515625" style="327" customWidth="1"/>
    <col min="2" max="2" width="12.7109375" style="327" customWidth="1"/>
    <col min="3" max="4" width="12.57421875" style="327" customWidth="1"/>
    <col min="5" max="5" width="13.7109375" style="327" customWidth="1"/>
    <col min="6" max="16384" width="9.140625" style="327" customWidth="1"/>
  </cols>
  <sheetData>
    <row r="1" spans="1:5" s="326" customFormat="1" ht="21" customHeight="1">
      <c r="A1" s="694" t="s">
        <v>591</v>
      </c>
      <c r="B1" s="694"/>
      <c r="C1" s="694"/>
      <c r="D1" s="694"/>
      <c r="E1" s="694"/>
    </row>
    <row r="2" spans="1:6" ht="18.75" customHeight="1">
      <c r="A2" s="695" t="s">
        <v>592</v>
      </c>
      <c r="B2" s="696" t="s">
        <v>532</v>
      </c>
      <c r="C2" s="697"/>
      <c r="D2" s="696" t="s">
        <v>533</v>
      </c>
      <c r="E2" s="697"/>
      <c r="F2" s="418"/>
    </row>
    <row r="3" spans="1:6" ht="18.75" customHeight="1">
      <c r="A3" s="698"/>
      <c r="B3" s="696" t="s">
        <v>11</v>
      </c>
      <c r="C3" s="696" t="s">
        <v>9</v>
      </c>
      <c r="D3" s="696" t="s">
        <v>11</v>
      </c>
      <c r="E3" s="696" t="s">
        <v>9</v>
      </c>
      <c r="F3" s="418"/>
    </row>
    <row r="4" spans="1:6" s="333" customFormat="1" ht="18.75" customHeight="1">
      <c r="A4" s="328" t="s">
        <v>495</v>
      </c>
      <c r="B4" s="415">
        <f>SUM(B5:B10)</f>
        <v>39493.7</v>
      </c>
      <c r="C4" s="415">
        <f>SUM(C5:C10)</f>
        <v>3924.4</v>
      </c>
      <c r="D4" s="415">
        <f>SUM(D5:D10)</f>
        <v>100.00000000000001</v>
      </c>
      <c r="E4" s="415">
        <f>SUM(E5:E10)</f>
        <v>99.97197023748855</v>
      </c>
      <c r="F4" s="416"/>
    </row>
    <row r="5" spans="1:6" ht="18.75" customHeight="1">
      <c r="A5" s="418" t="s">
        <v>593</v>
      </c>
      <c r="B5" s="338">
        <v>1108.2</v>
      </c>
      <c r="C5" s="338">
        <v>196</v>
      </c>
      <c r="D5" s="338">
        <f aca="true" t="shared" si="0" ref="D5:D10">B5/$B$4*100</f>
        <v>2.8060171622309382</v>
      </c>
      <c r="E5" s="338">
        <f>C5/$C$4*100</f>
        <v>4.994394047497706</v>
      </c>
      <c r="F5" s="418"/>
    </row>
    <row r="6" spans="1:6" ht="18.75" customHeight="1">
      <c r="A6" s="418" t="s">
        <v>594</v>
      </c>
      <c r="B6" s="338">
        <v>3529.9</v>
      </c>
      <c r="C6" s="338">
        <v>329.5</v>
      </c>
      <c r="D6" s="338">
        <f t="shared" si="0"/>
        <v>8.937881231690119</v>
      </c>
      <c r="E6" s="338">
        <f>C6/$C$4*100</f>
        <v>8.39618795229844</v>
      </c>
      <c r="F6" s="418"/>
    </row>
    <row r="7" spans="1:6" ht="18.75" customHeight="1">
      <c r="A7" s="418" t="s">
        <v>595</v>
      </c>
      <c r="B7" s="338">
        <v>13015</v>
      </c>
      <c r="C7" s="338">
        <v>2183.4</v>
      </c>
      <c r="D7" s="338">
        <f t="shared" si="0"/>
        <v>32.95462314242525</v>
      </c>
      <c r="E7" s="338">
        <f>C7/$C$4*100</f>
        <v>55.63653042503313</v>
      </c>
      <c r="F7" s="418"/>
    </row>
    <row r="8" spans="1:6" ht="18.75" customHeight="1">
      <c r="A8" s="418" t="s">
        <v>596</v>
      </c>
      <c r="B8" s="338">
        <v>12088.9</v>
      </c>
      <c r="C8" s="338">
        <v>851.2</v>
      </c>
      <c r="D8" s="338">
        <f t="shared" si="0"/>
        <v>30.609692178752564</v>
      </c>
      <c r="E8" s="338">
        <f>C8/$C$4*100</f>
        <v>21.689939863418612</v>
      </c>
      <c r="F8" s="418"/>
    </row>
    <row r="9" spans="1:6" ht="18.75" customHeight="1">
      <c r="A9" s="418" t="s">
        <v>597</v>
      </c>
      <c r="B9" s="338">
        <v>9709.5</v>
      </c>
      <c r="C9" s="338">
        <v>363.2</v>
      </c>
      <c r="D9" s="338">
        <f t="shared" si="0"/>
        <v>24.584933799568034</v>
      </c>
      <c r="E9" s="338">
        <f>C9/$C$4*100</f>
        <v>9.254917949240648</v>
      </c>
      <c r="F9" s="418"/>
    </row>
    <row r="10" spans="1:6" ht="18.75" customHeight="1">
      <c r="A10" s="446" t="s">
        <v>598</v>
      </c>
      <c r="B10" s="346">
        <v>42.2</v>
      </c>
      <c r="C10" s="346">
        <v>1.1</v>
      </c>
      <c r="D10" s="346">
        <f t="shared" si="0"/>
        <v>0.10685248533310378</v>
      </c>
      <c r="E10" s="633">
        <v>0</v>
      </c>
      <c r="F10" s="418"/>
    </row>
    <row r="11" spans="1:5" ht="18.75" customHeight="1">
      <c r="A11" s="349" t="s">
        <v>529</v>
      </c>
      <c r="B11" s="369"/>
      <c r="C11" s="349"/>
      <c r="D11" s="349"/>
      <c r="E11" s="349"/>
    </row>
    <row r="12" spans="1:5" ht="18.75" customHeight="1">
      <c r="A12" s="349" t="s">
        <v>716</v>
      </c>
      <c r="B12" s="369"/>
      <c r="C12" s="349"/>
      <c r="D12" s="349"/>
      <c r="E12" s="349"/>
    </row>
  </sheetData>
  <sheetProtection/>
  <printOptions horizontalCentered="1"/>
  <pageMargins left="0.35433070866141736" right="0.3937007874015748" top="0.6299212598425197" bottom="0.31496062992125984" header="0.5118110236220472" footer="0.196850393700787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="120" zoomScaleNormal="120" zoomScalePageLayoutView="0" workbookViewId="0" topLeftCell="A1">
      <selection activeCell="I5" sqref="I5:J5"/>
    </sheetView>
  </sheetViews>
  <sheetFormatPr defaultColWidth="9.140625" defaultRowHeight="21" customHeight="1"/>
  <cols>
    <col min="1" max="1" width="47.28125" style="327" customWidth="1"/>
    <col min="2" max="2" width="12.7109375" style="327" customWidth="1"/>
    <col min="3" max="3" width="12.140625" style="327" customWidth="1"/>
    <col min="4" max="4" width="13.28125" style="327" customWidth="1"/>
    <col min="5" max="5" width="12.421875" style="327" customWidth="1"/>
    <col min="6" max="16384" width="9.140625" style="327" customWidth="1"/>
  </cols>
  <sheetData>
    <row r="1" spans="1:5" s="326" customFormat="1" ht="21" customHeight="1">
      <c r="A1" s="694" t="s">
        <v>599</v>
      </c>
      <c r="B1" s="694"/>
      <c r="C1" s="694"/>
      <c r="D1" s="694"/>
      <c r="E1" s="694"/>
    </row>
    <row r="2" spans="1:6" ht="18.75" customHeight="1">
      <c r="A2" s="695" t="s">
        <v>600</v>
      </c>
      <c r="B2" s="696" t="s">
        <v>601</v>
      </c>
      <c r="C2" s="697"/>
      <c r="D2" s="696" t="s">
        <v>602</v>
      </c>
      <c r="E2" s="697"/>
      <c r="F2" s="418"/>
    </row>
    <row r="3" spans="1:6" ht="18.75" customHeight="1">
      <c r="A3" s="698"/>
      <c r="B3" s="696" t="s">
        <v>11</v>
      </c>
      <c r="C3" s="696" t="s">
        <v>9</v>
      </c>
      <c r="D3" s="696" t="s">
        <v>11</v>
      </c>
      <c r="E3" s="696" t="s">
        <v>9</v>
      </c>
      <c r="F3" s="418"/>
    </row>
    <row r="4" spans="1:6" s="333" customFormat="1" ht="18.75" customHeight="1">
      <c r="A4" s="328" t="s">
        <v>495</v>
      </c>
      <c r="B4" s="415">
        <f>SUM(B5+B6)</f>
        <v>171.6</v>
      </c>
      <c r="C4" s="415">
        <f>SUM(C5+C6)</f>
        <v>20.2</v>
      </c>
      <c r="D4" s="415">
        <f>SUM(D5+D6)</f>
        <v>100</v>
      </c>
      <c r="E4" s="415">
        <f>SUM(E5+E6)</f>
        <v>100</v>
      </c>
      <c r="F4" s="416"/>
    </row>
    <row r="5" spans="1:6" ht="18.75" customHeight="1">
      <c r="A5" s="416" t="s">
        <v>603</v>
      </c>
      <c r="B5" s="334">
        <v>49</v>
      </c>
      <c r="C5" s="417">
        <v>8.4</v>
      </c>
      <c r="D5" s="334">
        <f>B5/$B$4*100</f>
        <v>28.554778554778554</v>
      </c>
      <c r="E5" s="417">
        <f>C5/$C$4*100</f>
        <v>41.584158415841586</v>
      </c>
      <c r="F5" s="418"/>
    </row>
    <row r="6" spans="1:6" ht="18.75" customHeight="1">
      <c r="A6" s="416" t="s">
        <v>604</v>
      </c>
      <c r="B6" s="334">
        <f>SUM(B7:B9)</f>
        <v>122.6</v>
      </c>
      <c r="C6" s="417">
        <f>SUM(C7:C9)</f>
        <v>11.799999999999999</v>
      </c>
      <c r="D6" s="334">
        <f>D7+D8+D9</f>
        <v>71.44522144522145</v>
      </c>
      <c r="E6" s="334">
        <f>SUM(E7:E9)</f>
        <v>58.415841584158414</v>
      </c>
      <c r="F6" s="418"/>
    </row>
    <row r="7" spans="1:6" ht="18.75" customHeight="1">
      <c r="A7" s="418" t="s">
        <v>605</v>
      </c>
      <c r="B7" s="338">
        <v>18</v>
      </c>
      <c r="C7" s="419" t="s">
        <v>92</v>
      </c>
      <c r="D7" s="338">
        <f>B7/$B$4*100</f>
        <v>10.48951048951049</v>
      </c>
      <c r="E7" s="419" t="s">
        <v>92</v>
      </c>
      <c r="F7" s="418"/>
    </row>
    <row r="8" spans="1:6" ht="18.75" customHeight="1">
      <c r="A8" s="418" t="s">
        <v>606</v>
      </c>
      <c r="B8" s="338">
        <v>50.6</v>
      </c>
      <c r="C8" s="419">
        <v>2.6</v>
      </c>
      <c r="D8" s="338">
        <f>B8/$B$4*100</f>
        <v>29.48717948717949</v>
      </c>
      <c r="E8" s="419">
        <f>C8/$C$4*100</f>
        <v>12.871287128712872</v>
      </c>
      <c r="F8" s="418"/>
    </row>
    <row r="9" spans="1:6" ht="18.75" customHeight="1">
      <c r="A9" s="446" t="s">
        <v>607</v>
      </c>
      <c r="B9" s="346">
        <v>54</v>
      </c>
      <c r="C9" s="447">
        <v>9.2</v>
      </c>
      <c r="D9" s="346">
        <f>B9/$B$4*100</f>
        <v>31.46853146853147</v>
      </c>
      <c r="E9" s="447">
        <f>C9/$C$4*100</f>
        <v>45.54455445544554</v>
      </c>
      <c r="F9" s="418"/>
    </row>
    <row r="10" spans="1:5" ht="18.75" customHeight="1">
      <c r="A10" s="694" t="s">
        <v>608</v>
      </c>
      <c r="B10" s="694"/>
      <c r="C10" s="694"/>
      <c r="D10" s="694"/>
      <c r="E10" s="694"/>
    </row>
    <row r="11" spans="1:6" ht="18.75" customHeight="1">
      <c r="A11" s="695" t="s">
        <v>575</v>
      </c>
      <c r="B11" s="696" t="s">
        <v>601</v>
      </c>
      <c r="C11" s="697"/>
      <c r="D11" s="696" t="s">
        <v>602</v>
      </c>
      <c r="E11" s="697"/>
      <c r="F11" s="418"/>
    </row>
    <row r="12" spans="1:6" ht="18.75" customHeight="1">
      <c r="A12" s="698"/>
      <c r="B12" s="696" t="s">
        <v>11</v>
      </c>
      <c r="C12" s="696" t="s">
        <v>9</v>
      </c>
      <c r="D12" s="696" t="s">
        <v>11</v>
      </c>
      <c r="E12" s="696" t="s">
        <v>9</v>
      </c>
      <c r="F12" s="418"/>
    </row>
    <row r="13" spans="1:6" s="333" customFormat="1" ht="18.75" customHeight="1">
      <c r="A13" s="328" t="s">
        <v>495</v>
      </c>
      <c r="B13" s="415">
        <f>SUM(B14:B19)</f>
        <v>171.6</v>
      </c>
      <c r="C13" s="415">
        <f>SUM(C14:C19)</f>
        <v>20.2</v>
      </c>
      <c r="D13" s="415">
        <v>100</v>
      </c>
      <c r="E13" s="415">
        <v>100</v>
      </c>
      <c r="F13" s="416"/>
    </row>
    <row r="14" spans="1:6" ht="18.75" customHeight="1">
      <c r="A14" s="418" t="s">
        <v>576</v>
      </c>
      <c r="B14" s="419">
        <v>1.7</v>
      </c>
      <c r="C14" s="419" t="s">
        <v>92</v>
      </c>
      <c r="D14" s="419">
        <f aca="true" t="shared" si="0" ref="D14:D19">B14/$B$13*100</f>
        <v>0.9906759906759907</v>
      </c>
      <c r="E14" s="419" t="s">
        <v>92</v>
      </c>
      <c r="F14" s="418"/>
    </row>
    <row r="15" spans="1:6" ht="18.75" customHeight="1">
      <c r="A15" s="418" t="s">
        <v>577</v>
      </c>
      <c r="B15" s="419">
        <v>12.3</v>
      </c>
      <c r="C15" s="419">
        <v>3.7</v>
      </c>
      <c r="D15" s="419">
        <f t="shared" si="0"/>
        <v>7.167832167832168</v>
      </c>
      <c r="E15" s="419">
        <f>C15/$C$13*100</f>
        <v>18.31683168316832</v>
      </c>
      <c r="F15" s="418"/>
    </row>
    <row r="16" spans="1:6" ht="18.75" customHeight="1">
      <c r="A16" s="418" t="s">
        <v>578</v>
      </c>
      <c r="B16" s="419">
        <v>20.9</v>
      </c>
      <c r="C16" s="419">
        <v>3.1</v>
      </c>
      <c r="D16" s="419">
        <f t="shared" si="0"/>
        <v>12.179487179487179</v>
      </c>
      <c r="E16" s="419">
        <f>C16/$C$13*100</f>
        <v>15.346534653465346</v>
      </c>
      <c r="F16" s="418"/>
    </row>
    <row r="17" spans="1:6" s="349" customFormat="1" ht="18.75" customHeight="1">
      <c r="A17" s="418" t="s">
        <v>579</v>
      </c>
      <c r="B17" s="419">
        <v>53.9</v>
      </c>
      <c r="C17" s="419">
        <v>6.1</v>
      </c>
      <c r="D17" s="419">
        <f t="shared" si="0"/>
        <v>31.41025641025641</v>
      </c>
      <c r="E17" s="419">
        <f>C17/$C$13*100</f>
        <v>30.198019801980198</v>
      </c>
      <c r="F17" s="723"/>
    </row>
    <row r="18" spans="1:6" ht="18.75" customHeight="1">
      <c r="A18" s="418" t="s">
        <v>580</v>
      </c>
      <c r="B18" s="419">
        <v>31.5</v>
      </c>
      <c r="C18" s="419">
        <v>0.6</v>
      </c>
      <c r="D18" s="419">
        <f t="shared" si="0"/>
        <v>18.356643356643357</v>
      </c>
      <c r="E18" s="419">
        <f>C18/$C$13*100</f>
        <v>2.9702970297029703</v>
      </c>
      <c r="F18" s="418"/>
    </row>
    <row r="19" spans="1:6" ht="18.75" customHeight="1">
      <c r="A19" s="446" t="s">
        <v>584</v>
      </c>
      <c r="B19" s="447">
        <v>51.3</v>
      </c>
      <c r="C19" s="447">
        <v>6.7</v>
      </c>
      <c r="D19" s="447">
        <f t="shared" si="0"/>
        <v>29.895104895104897</v>
      </c>
      <c r="E19" s="447">
        <f>C19/$C$13*100</f>
        <v>33.16831683168317</v>
      </c>
      <c r="F19" s="418"/>
    </row>
    <row r="20" spans="1:5" ht="18.75" customHeight="1">
      <c r="A20" s="349" t="s">
        <v>529</v>
      </c>
      <c r="B20" s="369"/>
      <c r="C20" s="349"/>
      <c r="D20" s="349"/>
      <c r="E20" s="349"/>
    </row>
    <row r="21" ht="21" customHeight="1">
      <c r="B21" s="345"/>
    </row>
  </sheetData>
  <sheetProtection/>
  <printOptions horizontalCentered="1"/>
  <pageMargins left="0.35433070866141736" right="0.3937007874015748" top="0.6299212598425197" bottom="0.31496062992125984" header="0.5118110236220472" footer="0.196850393700787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zoomScalePageLayoutView="0" workbookViewId="0" topLeftCell="A1">
      <selection activeCell="K11" sqref="K11"/>
    </sheetView>
  </sheetViews>
  <sheetFormatPr defaultColWidth="9.140625" defaultRowHeight="23.25"/>
  <cols>
    <col min="1" max="1" width="17.8515625" style="465" customWidth="1"/>
    <col min="2" max="5" width="13.28125" style="465" customWidth="1"/>
    <col min="6" max="6" width="15.8515625" style="465" customWidth="1"/>
    <col min="7" max="16384" width="9.140625" style="465" customWidth="1"/>
  </cols>
  <sheetData>
    <row r="1" spans="1:6" s="448" customFormat="1" ht="27" customHeight="1">
      <c r="A1" s="731" t="s">
        <v>609</v>
      </c>
      <c r="B1" s="731"/>
      <c r="C1" s="731"/>
      <c r="D1" s="731"/>
      <c r="E1" s="731"/>
      <c r="F1" s="731"/>
    </row>
    <row r="2" spans="1:6" s="449" customFormat="1" ht="21.75" customHeight="1">
      <c r="A2" s="732" t="s">
        <v>610</v>
      </c>
      <c r="B2" s="451" t="s">
        <v>611</v>
      </c>
      <c r="C2" s="451" t="s">
        <v>612</v>
      </c>
      <c r="D2" s="451" t="s">
        <v>613</v>
      </c>
      <c r="E2" s="451" t="s">
        <v>614</v>
      </c>
      <c r="F2" s="732" t="s">
        <v>1</v>
      </c>
    </row>
    <row r="3" spans="1:6" s="449" customFormat="1" ht="22.5" customHeight="1">
      <c r="A3" s="452">
        <v>2545</v>
      </c>
      <c r="B3" s="453">
        <v>3.032799443023195</v>
      </c>
      <c r="C3" s="453">
        <v>3.2244436308240294</v>
      </c>
      <c r="D3" s="453">
        <v>2.38548469795822</v>
      </c>
      <c r="E3" s="453">
        <v>1.927922004333342</v>
      </c>
      <c r="F3" s="453">
        <f aca="true" t="shared" si="0" ref="F3:F12">AVERAGE(B3:E3)</f>
        <v>2.642662444034696</v>
      </c>
    </row>
    <row r="4" spans="1:6" s="449" customFormat="1" ht="22.5" customHeight="1">
      <c r="A4" s="454">
        <v>2546</v>
      </c>
      <c r="B4" s="455">
        <v>2.5673867041715126</v>
      </c>
      <c r="C4" s="455">
        <v>2.3106933295423344</v>
      </c>
      <c r="D4" s="455">
        <v>2.1524697882727284</v>
      </c>
      <c r="E4" s="455">
        <v>2.170442480000611</v>
      </c>
      <c r="F4" s="455">
        <f t="shared" si="0"/>
        <v>2.3002480754967967</v>
      </c>
    </row>
    <row r="5" spans="1:6" s="449" customFormat="1" ht="22.5" customHeight="1">
      <c r="A5" s="454">
        <v>2547</v>
      </c>
      <c r="B5" s="455">
        <v>1.9419706007198712</v>
      </c>
      <c r="C5" s="455">
        <v>2.5816949967583906</v>
      </c>
      <c r="D5" s="455">
        <v>1.9507146919488956</v>
      </c>
      <c r="E5" s="455">
        <v>1.7502020351953558</v>
      </c>
      <c r="F5" s="455">
        <f t="shared" si="0"/>
        <v>2.0561455811556284</v>
      </c>
    </row>
    <row r="6" spans="1:6" s="449" customFormat="1" ht="22.5" customHeight="1">
      <c r="A6" s="454">
        <v>2548</v>
      </c>
      <c r="B6" s="455">
        <v>2.1481188960950197</v>
      </c>
      <c r="C6" s="455">
        <v>1.7570185350963445</v>
      </c>
      <c r="D6" s="455">
        <v>1.8654661513160808</v>
      </c>
      <c r="E6" s="455">
        <v>1.385717133535036</v>
      </c>
      <c r="F6" s="455">
        <f t="shared" si="0"/>
        <v>1.7890801790106203</v>
      </c>
    </row>
    <row r="7" spans="1:6" s="449" customFormat="1" ht="22.5" customHeight="1">
      <c r="A7" s="454">
        <v>2549</v>
      </c>
      <c r="B7" s="455">
        <v>1.4082484180365176</v>
      </c>
      <c r="C7" s="455">
        <v>2.0418436921006444</v>
      </c>
      <c r="D7" s="455">
        <v>1.5936569114600063</v>
      </c>
      <c r="E7" s="455">
        <v>1.1119823492467846</v>
      </c>
      <c r="F7" s="455">
        <f t="shared" si="0"/>
        <v>1.5389328427109883</v>
      </c>
    </row>
    <row r="8" spans="1:6" s="449" customFormat="1" ht="22.5" customHeight="1">
      <c r="A8" s="454">
        <v>2550</v>
      </c>
      <c r="B8" s="455">
        <v>1.1856017752748604</v>
      </c>
      <c r="C8" s="455">
        <v>1.4759292948628095</v>
      </c>
      <c r="D8" s="455">
        <v>1.280624791468433</v>
      </c>
      <c r="E8" s="455">
        <v>0.93852476892514</v>
      </c>
      <c r="F8" s="455">
        <f t="shared" si="0"/>
        <v>1.2201701576328108</v>
      </c>
    </row>
    <row r="9" spans="1:6" s="449" customFormat="1" ht="22.5" customHeight="1">
      <c r="A9" s="454">
        <v>2551</v>
      </c>
      <c r="B9" s="455">
        <v>1.5126858029441885</v>
      </c>
      <c r="C9" s="455">
        <v>1.4953378972281877</v>
      </c>
      <c r="D9" s="455">
        <v>1.295687718693323</v>
      </c>
      <c r="E9" s="455">
        <v>1.364992194222231</v>
      </c>
      <c r="F9" s="455">
        <f t="shared" si="0"/>
        <v>1.4171759032719826</v>
      </c>
    </row>
    <row r="10" spans="1:6" s="449" customFormat="1" ht="22.5" customHeight="1">
      <c r="A10" s="454">
        <v>2552</v>
      </c>
      <c r="B10" s="455">
        <v>1.407269522706414</v>
      </c>
      <c r="C10" s="455">
        <v>1.7979426737860873</v>
      </c>
      <c r="D10" s="455">
        <v>1.2173643896938346</v>
      </c>
      <c r="E10" s="455">
        <v>0.966502272298649</v>
      </c>
      <c r="F10" s="455">
        <f t="shared" si="0"/>
        <v>1.3472697146212462</v>
      </c>
    </row>
    <row r="11" spans="1:6" s="449" customFormat="1" ht="22.5" customHeight="1">
      <c r="A11" s="454">
        <v>2553</v>
      </c>
      <c r="B11" s="455">
        <v>0.9601035758874197</v>
      </c>
      <c r="C11" s="455">
        <v>1.058659583698259</v>
      </c>
      <c r="D11" s="455">
        <v>1.0956651334892207</v>
      </c>
      <c r="E11" s="455">
        <v>0.763905596106051</v>
      </c>
      <c r="F11" s="455">
        <f t="shared" si="0"/>
        <v>0.9695834722952377</v>
      </c>
    </row>
    <row r="12" spans="1:6" s="449" customFormat="1" ht="22.5" customHeight="1">
      <c r="A12" s="456">
        <v>2554</v>
      </c>
      <c r="B12" s="457">
        <v>0.9707217960469035</v>
      </c>
      <c r="C12" s="457">
        <v>0.583539916868624</v>
      </c>
      <c r="D12" s="457">
        <v>0.898106084197796</v>
      </c>
      <c r="E12" s="457">
        <v>0.6</v>
      </c>
      <c r="F12" s="457">
        <f t="shared" si="0"/>
        <v>0.7630919492783309</v>
      </c>
    </row>
    <row r="13" spans="1:2" s="459" customFormat="1" ht="18.75">
      <c r="A13" s="294" t="s">
        <v>615</v>
      </c>
      <c r="B13" s="294"/>
    </row>
    <row r="14" spans="1:3" s="459" customFormat="1" ht="21" customHeight="1">
      <c r="A14" s="459" t="s">
        <v>616</v>
      </c>
      <c r="C14" s="459" t="s">
        <v>617</v>
      </c>
    </row>
    <row r="15" spans="1:3" s="459" customFormat="1" ht="19.5" customHeight="1">
      <c r="A15" s="460"/>
      <c r="B15" s="459" t="s">
        <v>618</v>
      </c>
      <c r="C15" s="459" t="s">
        <v>619</v>
      </c>
    </row>
    <row r="16" spans="1:2" s="459" customFormat="1" ht="21" customHeight="1">
      <c r="A16" s="461" t="s">
        <v>620</v>
      </c>
      <c r="B16" s="459" t="s">
        <v>621</v>
      </c>
    </row>
    <row r="17" spans="1:5" s="458" customFormat="1" ht="18.75">
      <c r="A17" s="462"/>
      <c r="B17" s="459">
        <v>4</v>
      </c>
      <c r="C17" s="459"/>
      <c r="D17" s="459"/>
      <c r="E17" s="459"/>
    </row>
    <row r="18" spans="1:2" s="458" customFormat="1" ht="18.75">
      <c r="A18" s="463"/>
      <c r="B18" s="464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"/>
  <sheetViews>
    <sheetView zoomScalePageLayoutView="0" workbookViewId="0" topLeftCell="A1">
      <selection activeCell="H17" sqref="H17"/>
    </sheetView>
  </sheetViews>
  <sheetFormatPr defaultColWidth="9.140625" defaultRowHeight="23.25"/>
  <cols>
    <col min="1" max="1" width="14.00390625" style="465" customWidth="1"/>
    <col min="2" max="11" width="10.7109375" style="465" customWidth="1"/>
    <col min="12" max="12" width="16.00390625" style="465" customWidth="1"/>
    <col min="13" max="16384" width="9.140625" style="465" customWidth="1"/>
  </cols>
  <sheetData>
    <row r="1" spans="1:11" s="448" customFormat="1" ht="27" customHeight="1">
      <c r="A1" s="731" t="s">
        <v>622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</row>
    <row r="2" spans="1:12" s="449" customFormat="1" ht="21.75" customHeight="1">
      <c r="A2" s="466" t="s">
        <v>623</v>
      </c>
      <c r="B2" s="733" t="s">
        <v>7</v>
      </c>
      <c r="C2" s="734"/>
      <c r="D2" s="734"/>
      <c r="E2" s="734"/>
      <c r="F2" s="735"/>
      <c r="G2" s="733" t="s">
        <v>8</v>
      </c>
      <c r="H2" s="734"/>
      <c r="I2" s="734"/>
      <c r="J2" s="734"/>
      <c r="K2" s="735"/>
      <c r="L2" s="707" t="s">
        <v>1</v>
      </c>
    </row>
    <row r="3" spans="1:12" s="449" customFormat="1" ht="21.75" customHeight="1">
      <c r="A3" s="467" t="s">
        <v>610</v>
      </c>
      <c r="B3" s="450" t="s">
        <v>611</v>
      </c>
      <c r="C3" s="468" t="s">
        <v>612</v>
      </c>
      <c r="D3" s="468" t="s">
        <v>613</v>
      </c>
      <c r="E3" s="468" t="s">
        <v>614</v>
      </c>
      <c r="F3" s="450" t="s">
        <v>1</v>
      </c>
      <c r="G3" s="468" t="s">
        <v>611</v>
      </c>
      <c r="H3" s="468" t="s">
        <v>612</v>
      </c>
      <c r="I3" s="468" t="s">
        <v>613</v>
      </c>
      <c r="J3" s="468" t="s">
        <v>614</v>
      </c>
      <c r="K3" s="450" t="s">
        <v>1</v>
      </c>
      <c r="L3" s="708"/>
    </row>
    <row r="4" spans="1:12" s="449" customFormat="1" ht="22.5" customHeight="1">
      <c r="A4" s="452">
        <v>2545</v>
      </c>
      <c r="B4" s="469">
        <v>3.3</v>
      </c>
      <c r="C4" s="469">
        <v>3.7</v>
      </c>
      <c r="D4" s="469">
        <v>2.5</v>
      </c>
      <c r="E4" s="470">
        <v>1.9</v>
      </c>
      <c r="F4" s="453">
        <f>AVERAGE(B4:E4)</f>
        <v>2.85</v>
      </c>
      <c r="G4" s="469">
        <v>2.7</v>
      </c>
      <c r="H4" s="469">
        <v>2.7</v>
      </c>
      <c r="I4" s="469">
        <v>2.3</v>
      </c>
      <c r="J4" s="470">
        <v>2</v>
      </c>
      <c r="K4" s="471">
        <f>AVERAGE(G4:J4)</f>
        <v>2.425</v>
      </c>
      <c r="L4" s="453">
        <f>AVERAGE(F4,K4)</f>
        <v>2.6375</v>
      </c>
    </row>
    <row r="5" spans="1:12" s="449" customFormat="1" ht="22.5" customHeight="1">
      <c r="A5" s="454">
        <v>2546</v>
      </c>
      <c r="B5" s="472">
        <v>2.8</v>
      </c>
      <c r="C5" s="472">
        <v>2.2</v>
      </c>
      <c r="D5" s="472">
        <v>2.3</v>
      </c>
      <c r="E5" s="473">
        <v>2.7</v>
      </c>
      <c r="F5" s="455">
        <f aca="true" t="shared" si="0" ref="F5:F13">AVERAGE(B5:E5)</f>
        <v>2.5</v>
      </c>
      <c r="G5" s="472">
        <v>2.3</v>
      </c>
      <c r="H5" s="472">
        <v>2.5</v>
      </c>
      <c r="I5" s="472">
        <v>1.9</v>
      </c>
      <c r="J5" s="473">
        <v>1.6</v>
      </c>
      <c r="K5" s="474">
        <f aca="true" t="shared" si="1" ref="K5:K12">AVERAGE(G5:J5)</f>
        <v>2.0749999999999997</v>
      </c>
      <c r="L5" s="455">
        <f aca="true" t="shared" si="2" ref="L5:L13">AVERAGE(F5,K5)</f>
        <v>2.2874999999999996</v>
      </c>
    </row>
    <row r="6" spans="1:12" s="449" customFormat="1" ht="22.5" customHeight="1">
      <c r="A6" s="454">
        <v>2547</v>
      </c>
      <c r="B6" s="472">
        <v>1.9</v>
      </c>
      <c r="C6" s="472">
        <v>2.6</v>
      </c>
      <c r="D6" s="472">
        <v>2.1</v>
      </c>
      <c r="E6" s="473">
        <v>2</v>
      </c>
      <c r="F6" s="455">
        <v>2.1</v>
      </c>
      <c r="G6" s="472">
        <v>2</v>
      </c>
      <c r="H6" s="472">
        <v>2.6</v>
      </c>
      <c r="I6" s="472">
        <v>1.8</v>
      </c>
      <c r="J6" s="473">
        <v>1.5</v>
      </c>
      <c r="K6" s="474">
        <f t="shared" si="1"/>
        <v>1.9749999999999999</v>
      </c>
      <c r="L6" s="455">
        <f t="shared" si="2"/>
        <v>2.0375</v>
      </c>
    </row>
    <row r="7" spans="1:12" s="449" customFormat="1" ht="22.5" customHeight="1">
      <c r="A7" s="454">
        <v>2548</v>
      </c>
      <c r="B7" s="472">
        <v>2.2</v>
      </c>
      <c r="C7" s="472">
        <v>2</v>
      </c>
      <c r="D7" s="472">
        <v>1.8</v>
      </c>
      <c r="E7" s="473">
        <v>1.6</v>
      </c>
      <c r="F7" s="455">
        <f t="shared" si="0"/>
        <v>1.9</v>
      </c>
      <c r="G7" s="472">
        <v>2.1</v>
      </c>
      <c r="H7" s="472">
        <v>1.4</v>
      </c>
      <c r="I7" s="472">
        <v>1.9</v>
      </c>
      <c r="J7" s="473">
        <v>1.2</v>
      </c>
      <c r="K7" s="474">
        <f t="shared" si="1"/>
        <v>1.6500000000000001</v>
      </c>
      <c r="L7" s="455">
        <f t="shared" si="2"/>
        <v>1.775</v>
      </c>
    </row>
    <row r="8" spans="1:12" s="449" customFormat="1" ht="22.5" customHeight="1">
      <c r="A8" s="454">
        <v>2549</v>
      </c>
      <c r="B8" s="472">
        <v>1.2</v>
      </c>
      <c r="C8" s="472">
        <v>2</v>
      </c>
      <c r="D8" s="472">
        <v>1.9</v>
      </c>
      <c r="E8" s="473">
        <v>1.5</v>
      </c>
      <c r="F8" s="455">
        <v>1.6</v>
      </c>
      <c r="G8" s="472">
        <v>1.7</v>
      </c>
      <c r="H8" s="472">
        <v>2.1</v>
      </c>
      <c r="I8" s="472">
        <v>1.2</v>
      </c>
      <c r="J8" s="473">
        <v>0.7</v>
      </c>
      <c r="K8" s="474">
        <f t="shared" si="1"/>
        <v>1.425</v>
      </c>
      <c r="L8" s="455">
        <f t="shared" si="2"/>
        <v>1.5125000000000002</v>
      </c>
    </row>
    <row r="9" spans="1:12" s="449" customFormat="1" ht="22.5" customHeight="1">
      <c r="A9" s="454">
        <v>2550</v>
      </c>
      <c r="B9" s="472">
        <v>1.4</v>
      </c>
      <c r="C9" s="472">
        <v>2</v>
      </c>
      <c r="D9" s="472">
        <v>1.7</v>
      </c>
      <c r="E9" s="473">
        <v>1</v>
      </c>
      <c r="F9" s="455">
        <f t="shared" si="0"/>
        <v>1.525</v>
      </c>
      <c r="G9" s="472">
        <v>1</v>
      </c>
      <c r="H9" s="472">
        <v>0.9</v>
      </c>
      <c r="I9" s="472">
        <v>0.9</v>
      </c>
      <c r="J9" s="473">
        <v>0.9</v>
      </c>
      <c r="K9" s="474">
        <f t="shared" si="1"/>
        <v>0.9249999999999999</v>
      </c>
      <c r="L9" s="455">
        <f t="shared" si="2"/>
        <v>1.2249999999999999</v>
      </c>
    </row>
    <row r="10" spans="1:12" s="449" customFormat="1" ht="22.5" customHeight="1">
      <c r="A10" s="454">
        <v>2551</v>
      </c>
      <c r="B10" s="472">
        <v>1.6</v>
      </c>
      <c r="C10" s="472">
        <v>1.6</v>
      </c>
      <c r="D10" s="472">
        <v>1.5</v>
      </c>
      <c r="E10" s="473">
        <v>1.4</v>
      </c>
      <c r="F10" s="455">
        <f t="shared" si="0"/>
        <v>1.525</v>
      </c>
      <c r="G10" s="472">
        <v>1.4</v>
      </c>
      <c r="H10" s="472">
        <v>1.4</v>
      </c>
      <c r="I10" s="472">
        <v>1.1</v>
      </c>
      <c r="J10" s="473">
        <v>1.4</v>
      </c>
      <c r="K10" s="474">
        <f t="shared" si="1"/>
        <v>1.325</v>
      </c>
      <c r="L10" s="455">
        <f t="shared" si="2"/>
        <v>1.4249999999999998</v>
      </c>
    </row>
    <row r="11" spans="1:12" s="449" customFormat="1" ht="22.5" customHeight="1">
      <c r="A11" s="454">
        <v>2552</v>
      </c>
      <c r="B11" s="472">
        <v>1.2</v>
      </c>
      <c r="C11" s="472">
        <v>1.8</v>
      </c>
      <c r="D11" s="472">
        <v>1.4</v>
      </c>
      <c r="E11" s="473">
        <v>1</v>
      </c>
      <c r="F11" s="455">
        <f t="shared" si="0"/>
        <v>1.35</v>
      </c>
      <c r="G11" s="472">
        <v>1.6</v>
      </c>
      <c r="H11" s="472">
        <v>1.8</v>
      </c>
      <c r="I11" s="472">
        <v>1</v>
      </c>
      <c r="J11" s="473">
        <v>0.9</v>
      </c>
      <c r="K11" s="474">
        <f t="shared" si="1"/>
        <v>1.3250000000000002</v>
      </c>
      <c r="L11" s="455">
        <f t="shared" si="2"/>
        <v>1.3375000000000001</v>
      </c>
    </row>
    <row r="12" spans="1:12" s="449" customFormat="1" ht="22.5" customHeight="1">
      <c r="A12" s="454">
        <v>2553</v>
      </c>
      <c r="B12" s="472">
        <v>1</v>
      </c>
      <c r="C12" s="472">
        <v>1</v>
      </c>
      <c r="D12" s="472">
        <v>1.3</v>
      </c>
      <c r="E12" s="473">
        <v>0.8</v>
      </c>
      <c r="F12" s="455">
        <f t="shared" si="0"/>
        <v>1.025</v>
      </c>
      <c r="G12" s="472">
        <v>1</v>
      </c>
      <c r="H12" s="472">
        <v>1.1</v>
      </c>
      <c r="I12" s="472">
        <v>0.9</v>
      </c>
      <c r="J12" s="473">
        <v>0.7</v>
      </c>
      <c r="K12" s="474">
        <f t="shared" si="1"/>
        <v>0.925</v>
      </c>
      <c r="L12" s="455">
        <f t="shared" si="2"/>
        <v>0.975</v>
      </c>
    </row>
    <row r="13" spans="1:12" s="449" customFormat="1" ht="22.5" customHeight="1">
      <c r="A13" s="456">
        <v>2554</v>
      </c>
      <c r="B13" s="475">
        <v>1.2</v>
      </c>
      <c r="C13" s="475">
        <v>0.7</v>
      </c>
      <c r="D13" s="475">
        <v>1.1</v>
      </c>
      <c r="E13" s="476">
        <v>0.7</v>
      </c>
      <c r="F13" s="457">
        <f t="shared" si="0"/>
        <v>0.925</v>
      </c>
      <c r="G13" s="475">
        <v>0.8</v>
      </c>
      <c r="H13" s="475">
        <v>0.5</v>
      </c>
      <c r="I13" s="475">
        <v>0.7</v>
      </c>
      <c r="J13" s="476">
        <v>0.6</v>
      </c>
      <c r="K13" s="477">
        <v>0.6</v>
      </c>
      <c r="L13" s="457">
        <f t="shared" si="2"/>
        <v>0.7625</v>
      </c>
    </row>
    <row r="14" spans="1:12" s="459" customFormat="1" ht="18.75">
      <c r="A14" s="294" t="s">
        <v>615</v>
      </c>
      <c r="B14" s="294"/>
      <c r="G14" s="294"/>
      <c r="L14" s="294"/>
    </row>
    <row r="15" spans="1:3" s="459" customFormat="1" ht="21" customHeight="1">
      <c r="A15" s="459" t="s">
        <v>624</v>
      </c>
      <c r="C15" s="459" t="s">
        <v>625</v>
      </c>
    </row>
    <row r="16" spans="1:12" s="459" customFormat="1" ht="19.5" customHeight="1">
      <c r="A16" s="460"/>
      <c r="C16" s="459" t="s">
        <v>619</v>
      </c>
      <c r="G16" s="459" t="s">
        <v>618</v>
      </c>
      <c r="L16" s="460"/>
    </row>
    <row r="17" spans="1:12" s="458" customFormat="1" ht="18.75">
      <c r="A17" s="462"/>
      <c r="L17" s="462"/>
    </row>
    <row r="18" spans="1:12" s="458" customFormat="1" ht="18.75">
      <c r="A18" s="462"/>
      <c r="L18" s="462"/>
    </row>
    <row r="19" spans="1:12" s="458" customFormat="1" ht="18.75">
      <c r="A19" s="463"/>
      <c r="B19" s="464"/>
      <c r="G19" s="464"/>
      <c r="L19" s="463"/>
    </row>
  </sheetData>
  <sheetProtection/>
  <mergeCells count="1">
    <mergeCell ref="L2:L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5"/>
  <sheetViews>
    <sheetView zoomScalePageLayoutView="0" workbookViewId="0" topLeftCell="A1">
      <selection activeCell="C2" sqref="C2"/>
    </sheetView>
  </sheetViews>
  <sheetFormatPr defaultColWidth="9.140625" defaultRowHeight="23.25"/>
  <cols>
    <col min="1" max="1" width="18.28125" style="291" customWidth="1"/>
    <col min="2" max="2" width="9.140625" style="291" customWidth="1"/>
    <col min="3" max="5" width="15.28125" style="291" customWidth="1"/>
    <col min="6" max="6" width="16.140625" style="291" customWidth="1"/>
    <col min="7" max="9" width="15.28125" style="291" customWidth="1"/>
    <col min="10" max="16384" width="9.140625" style="291" customWidth="1"/>
  </cols>
  <sheetData>
    <row r="1" spans="1:9" ht="27" customHeight="1">
      <c r="A1" s="736" t="s">
        <v>626</v>
      </c>
      <c r="B1" s="736"/>
      <c r="C1" s="736"/>
      <c r="D1" s="736"/>
      <c r="E1" s="736"/>
      <c r="F1" s="736"/>
      <c r="G1" s="736"/>
      <c r="H1" s="736"/>
      <c r="I1" s="736"/>
    </row>
    <row r="2" spans="1:9" s="300" customFormat="1" ht="29.25" customHeight="1">
      <c r="A2" s="737" t="s">
        <v>627</v>
      </c>
      <c r="B2" s="478"/>
      <c r="C2" s="478" t="s">
        <v>628</v>
      </c>
      <c r="D2" s="478"/>
      <c r="E2" s="478"/>
      <c r="F2" s="478"/>
      <c r="G2" s="478"/>
      <c r="H2" s="478"/>
      <c r="I2" s="738"/>
    </row>
    <row r="3" spans="1:9" s="300" customFormat="1" ht="29.25" customHeight="1">
      <c r="A3" s="739"/>
      <c r="B3" s="481" t="s">
        <v>1</v>
      </c>
      <c r="C3" s="479" t="s">
        <v>9</v>
      </c>
      <c r="D3" s="479" t="s">
        <v>629</v>
      </c>
      <c r="E3" s="479" t="s">
        <v>630</v>
      </c>
      <c r="F3" s="479" t="s">
        <v>631</v>
      </c>
      <c r="G3" s="479" t="s">
        <v>632</v>
      </c>
      <c r="H3" s="479" t="s">
        <v>633</v>
      </c>
      <c r="I3" s="480" t="s">
        <v>634</v>
      </c>
    </row>
    <row r="4" spans="1:9" s="300" customFormat="1" ht="18.75">
      <c r="A4" s="482" t="s">
        <v>11</v>
      </c>
      <c r="B4" s="483">
        <f aca="true" t="shared" si="0" ref="B4:B9">SUM(C4:I4)</f>
        <v>100.00000000000001</v>
      </c>
      <c r="C4" s="484">
        <v>8.2</v>
      </c>
      <c r="D4" s="484">
        <v>21.3</v>
      </c>
      <c r="E4" s="484">
        <v>18.1</v>
      </c>
      <c r="F4" s="484">
        <v>32.6</v>
      </c>
      <c r="G4" s="484">
        <v>12.7</v>
      </c>
      <c r="H4" s="484">
        <v>3.7</v>
      </c>
      <c r="I4" s="485">
        <v>3.4</v>
      </c>
    </row>
    <row r="5" spans="1:9" s="300" customFormat="1" ht="18.75">
      <c r="A5" s="486" t="s">
        <v>9</v>
      </c>
      <c r="B5" s="483">
        <f t="shared" si="0"/>
        <v>99.99999999999999</v>
      </c>
      <c r="C5" s="484">
        <v>50.3</v>
      </c>
      <c r="D5" s="484">
        <v>10.5</v>
      </c>
      <c r="E5" s="484">
        <v>6.9</v>
      </c>
      <c r="F5" s="484">
        <v>15.6</v>
      </c>
      <c r="G5" s="484">
        <v>4.1</v>
      </c>
      <c r="H5" s="484">
        <v>8.5</v>
      </c>
      <c r="I5" s="485">
        <v>4.1</v>
      </c>
    </row>
    <row r="6" spans="1:9" s="293" customFormat="1" ht="18.75">
      <c r="A6" s="486" t="s">
        <v>629</v>
      </c>
      <c r="B6" s="483">
        <f t="shared" si="0"/>
        <v>99.99999999999999</v>
      </c>
      <c r="C6" s="484">
        <v>5.1</v>
      </c>
      <c r="D6" s="484">
        <v>69.5</v>
      </c>
      <c r="E6" s="484">
        <v>4.2</v>
      </c>
      <c r="F6" s="484">
        <v>9.1</v>
      </c>
      <c r="G6" s="484">
        <v>1.1</v>
      </c>
      <c r="H6" s="484">
        <v>4.9</v>
      </c>
      <c r="I6" s="485">
        <v>6.1</v>
      </c>
    </row>
    <row r="7" spans="1:9" s="293" customFormat="1" ht="18.75">
      <c r="A7" s="486" t="s">
        <v>630</v>
      </c>
      <c r="B7" s="483">
        <f t="shared" si="0"/>
        <v>100</v>
      </c>
      <c r="C7" s="484">
        <v>1.2</v>
      </c>
      <c r="D7" s="484">
        <v>2.2</v>
      </c>
      <c r="E7" s="484">
        <v>89.4</v>
      </c>
      <c r="F7" s="484">
        <v>2.5</v>
      </c>
      <c r="G7" s="484">
        <v>0.3</v>
      </c>
      <c r="H7" s="484">
        <v>2.8</v>
      </c>
      <c r="I7" s="485">
        <v>1.6</v>
      </c>
    </row>
    <row r="8" spans="1:9" s="293" customFormat="1" ht="18.75">
      <c r="A8" s="486" t="s">
        <v>631</v>
      </c>
      <c r="B8" s="483">
        <f t="shared" si="0"/>
        <v>100.00000000000001</v>
      </c>
      <c r="C8" s="484">
        <v>0.8</v>
      </c>
      <c r="D8" s="484">
        <v>1</v>
      </c>
      <c r="E8" s="484">
        <v>0.6</v>
      </c>
      <c r="F8" s="484">
        <v>95.2</v>
      </c>
      <c r="G8" s="484">
        <v>0.2</v>
      </c>
      <c r="H8" s="484">
        <v>0.8</v>
      </c>
      <c r="I8" s="485">
        <v>1.4</v>
      </c>
    </row>
    <row r="9" spans="1:9" s="292" customFormat="1" ht="18.75">
      <c r="A9" s="740" t="s">
        <v>632</v>
      </c>
      <c r="B9" s="741">
        <f t="shared" si="0"/>
        <v>100</v>
      </c>
      <c r="C9" s="742">
        <v>0.6</v>
      </c>
      <c r="D9" s="742">
        <v>1.1</v>
      </c>
      <c r="E9" s="742">
        <v>0.8</v>
      </c>
      <c r="F9" s="742">
        <v>2.1</v>
      </c>
      <c r="G9" s="742">
        <v>87.9</v>
      </c>
      <c r="H9" s="742">
        <v>3.7</v>
      </c>
      <c r="I9" s="743">
        <v>3.8</v>
      </c>
    </row>
    <row r="10" spans="1:29" s="299" customFormat="1" ht="17.25">
      <c r="A10" s="295" t="s">
        <v>635</v>
      </c>
      <c r="B10" s="295"/>
      <c r="C10" s="487"/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298"/>
    </row>
    <row r="11" spans="1:29" s="299" customFormat="1" ht="17.25">
      <c r="A11" s="295" t="s">
        <v>636</v>
      </c>
      <c r="B11" s="295"/>
      <c r="C11" s="296"/>
      <c r="D11" s="296"/>
      <c r="E11" s="296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8"/>
    </row>
    <row r="12" spans="1:29" s="299" customFormat="1" ht="17.25">
      <c r="A12" s="488" t="s">
        <v>637</v>
      </c>
      <c r="B12" s="295"/>
      <c r="C12" s="296"/>
      <c r="D12" s="296"/>
      <c r="E12" s="296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8"/>
    </row>
    <row r="13" spans="1:29" s="299" customFormat="1" ht="17.25">
      <c r="A13" s="488" t="s">
        <v>638</v>
      </c>
      <c r="B13" s="295"/>
      <c r="C13" s="296"/>
      <c r="D13" s="296"/>
      <c r="E13" s="296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8"/>
    </row>
    <row r="14" spans="1:29" s="299" customFormat="1" ht="17.25">
      <c r="A14" s="488" t="s">
        <v>639</v>
      </c>
      <c r="B14" s="295"/>
      <c r="C14" s="296"/>
      <c r="D14" s="296"/>
      <c r="E14" s="296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8"/>
    </row>
    <row r="15" spans="1:29" s="299" customFormat="1" ht="17.25">
      <c r="A15" s="488" t="s">
        <v>640</v>
      </c>
      <c r="B15" s="295"/>
      <c r="C15" s="296"/>
      <c r="D15" s="296"/>
      <c r="E15" s="296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8"/>
    </row>
  </sheetData>
  <sheetProtection/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58"/>
  <sheetViews>
    <sheetView zoomScale="110" zoomScaleNormal="110" zoomScalePageLayoutView="0" workbookViewId="0" topLeftCell="A1">
      <selection activeCell="L24" sqref="L24"/>
    </sheetView>
  </sheetViews>
  <sheetFormatPr defaultColWidth="9.140625" defaultRowHeight="18" customHeight="1"/>
  <cols>
    <col min="1" max="1" width="13.421875" style="506" customWidth="1"/>
    <col min="2" max="2" width="17.7109375" style="507" customWidth="1"/>
    <col min="3" max="3" width="14.7109375" style="508" customWidth="1"/>
    <col min="4" max="4" width="17.7109375" style="508" customWidth="1"/>
    <col min="5" max="5" width="16.8515625" style="508" customWidth="1"/>
    <col min="6" max="6" width="22.28125" style="508" customWidth="1"/>
    <col min="7" max="7" width="10.421875" style="508" customWidth="1"/>
    <col min="8" max="16384" width="9.140625" style="489" customWidth="1"/>
  </cols>
  <sheetData>
    <row r="1" spans="1:7" ht="18" customHeight="1">
      <c r="A1" s="744" t="s">
        <v>745</v>
      </c>
      <c r="B1" s="744"/>
      <c r="C1" s="744"/>
      <c r="D1" s="744"/>
      <c r="E1" s="744"/>
      <c r="F1" s="744"/>
      <c r="G1" s="744"/>
    </row>
    <row r="2" spans="1:7" s="491" customFormat="1" ht="21.75" customHeight="1">
      <c r="A2" s="745" t="s">
        <v>0</v>
      </c>
      <c r="B2" s="746" t="s">
        <v>641</v>
      </c>
      <c r="C2" s="746" t="s">
        <v>642</v>
      </c>
      <c r="D2" s="746" t="s">
        <v>643</v>
      </c>
      <c r="E2" s="746" t="s">
        <v>644</v>
      </c>
      <c r="F2" s="746" t="s">
        <v>645</v>
      </c>
      <c r="G2" s="748" t="s">
        <v>1</v>
      </c>
    </row>
    <row r="3" spans="1:9" s="490" customFormat="1" ht="16.5" customHeight="1">
      <c r="A3" s="492" t="s">
        <v>127</v>
      </c>
      <c r="B3" s="493">
        <v>12095</v>
      </c>
      <c r="C3" s="494">
        <v>2061</v>
      </c>
      <c r="D3" s="493">
        <v>1342</v>
      </c>
      <c r="E3" s="494">
        <v>15183</v>
      </c>
      <c r="F3" s="494">
        <v>13534</v>
      </c>
      <c r="G3" s="493">
        <f>SUM(B3:F3)</f>
        <v>44215</v>
      </c>
      <c r="H3" s="749"/>
      <c r="I3" s="635"/>
    </row>
    <row r="4" spans="1:9" s="490" customFormat="1" ht="16.5" customHeight="1">
      <c r="A4" s="495" t="s">
        <v>154</v>
      </c>
      <c r="B4" s="496">
        <v>10415</v>
      </c>
      <c r="C4" s="497">
        <v>1408</v>
      </c>
      <c r="D4" s="496">
        <v>903</v>
      </c>
      <c r="E4" s="497">
        <v>8231</v>
      </c>
      <c r="F4" s="497">
        <v>4739</v>
      </c>
      <c r="G4" s="496">
        <f>SUM(B4:F4)</f>
        <v>25696</v>
      </c>
      <c r="H4" s="749"/>
      <c r="I4" s="635"/>
    </row>
    <row r="5" spans="1:9" s="490" customFormat="1" ht="16.5" customHeight="1">
      <c r="A5" s="495" t="s">
        <v>152</v>
      </c>
      <c r="B5" s="496">
        <v>8715</v>
      </c>
      <c r="C5" s="497">
        <v>1289</v>
      </c>
      <c r="D5" s="496">
        <v>713</v>
      </c>
      <c r="E5" s="497">
        <v>8480</v>
      </c>
      <c r="F5" s="497">
        <v>5579</v>
      </c>
      <c r="G5" s="496">
        <f>SUM(B5:F5)</f>
        <v>24776</v>
      </c>
      <c r="H5" s="749"/>
      <c r="I5" s="635"/>
    </row>
    <row r="6" spans="1:9" s="490" customFormat="1" ht="16.5" customHeight="1">
      <c r="A6" s="495" t="s">
        <v>138</v>
      </c>
      <c r="B6" s="496">
        <v>6763</v>
      </c>
      <c r="C6" s="497">
        <v>1097</v>
      </c>
      <c r="D6" s="496">
        <v>512</v>
      </c>
      <c r="E6" s="497">
        <v>7962</v>
      </c>
      <c r="F6" s="497">
        <v>7382</v>
      </c>
      <c r="G6" s="496">
        <f>SUM(B6:F6)</f>
        <v>23716</v>
      </c>
      <c r="H6" s="749"/>
      <c r="I6" s="635"/>
    </row>
    <row r="7" spans="1:9" s="490" customFormat="1" ht="16.5" customHeight="1">
      <c r="A7" s="495" t="s">
        <v>140</v>
      </c>
      <c r="B7" s="496">
        <v>6936</v>
      </c>
      <c r="C7" s="497">
        <v>1004</v>
      </c>
      <c r="D7" s="496">
        <v>463</v>
      </c>
      <c r="E7" s="497">
        <v>6541</v>
      </c>
      <c r="F7" s="497">
        <v>5436</v>
      </c>
      <c r="G7" s="496">
        <f>SUM(B7:F7)</f>
        <v>20380</v>
      </c>
      <c r="H7" s="749"/>
      <c r="I7" s="635"/>
    </row>
    <row r="8" spans="1:9" s="490" customFormat="1" ht="16.5" customHeight="1">
      <c r="A8" s="498" t="s">
        <v>115</v>
      </c>
      <c r="B8" s="496">
        <v>5465</v>
      </c>
      <c r="C8" s="497">
        <v>1003</v>
      </c>
      <c r="D8" s="496">
        <v>470</v>
      </c>
      <c r="E8" s="497">
        <v>7983</v>
      </c>
      <c r="F8" s="497">
        <v>3584</v>
      </c>
      <c r="G8" s="496">
        <f>SUM(B8:F8)</f>
        <v>18505</v>
      </c>
      <c r="H8" s="749"/>
      <c r="I8" s="635"/>
    </row>
    <row r="9" spans="1:9" s="490" customFormat="1" ht="16.5" customHeight="1">
      <c r="A9" s="495" t="s">
        <v>148</v>
      </c>
      <c r="B9" s="496">
        <v>5314</v>
      </c>
      <c r="C9" s="497">
        <v>766</v>
      </c>
      <c r="D9" s="496">
        <v>261</v>
      </c>
      <c r="E9" s="497">
        <v>5065</v>
      </c>
      <c r="F9" s="497">
        <v>5627</v>
      </c>
      <c r="G9" s="496">
        <f>SUM(B9:F9)</f>
        <v>17033</v>
      </c>
      <c r="H9" s="749"/>
      <c r="I9" s="635"/>
    </row>
    <row r="10" spans="1:9" s="490" customFormat="1" ht="16.5" customHeight="1">
      <c r="A10" s="495" t="s">
        <v>130</v>
      </c>
      <c r="B10" s="496">
        <v>5824</v>
      </c>
      <c r="C10" s="497">
        <v>802</v>
      </c>
      <c r="D10" s="496">
        <v>345</v>
      </c>
      <c r="E10" s="497">
        <v>4975</v>
      </c>
      <c r="F10" s="497">
        <v>4091</v>
      </c>
      <c r="G10" s="496">
        <f>SUM(B10:F10)</f>
        <v>16037</v>
      </c>
      <c r="H10" s="749"/>
      <c r="I10" s="635"/>
    </row>
    <row r="11" spans="1:9" s="490" customFormat="1" ht="16.5" customHeight="1">
      <c r="A11" s="495" t="s">
        <v>153</v>
      </c>
      <c r="B11" s="496">
        <v>4304</v>
      </c>
      <c r="C11" s="497">
        <v>684</v>
      </c>
      <c r="D11" s="496">
        <v>479</v>
      </c>
      <c r="E11" s="497">
        <v>4711</v>
      </c>
      <c r="F11" s="497">
        <v>5389</v>
      </c>
      <c r="G11" s="496">
        <f>SUM(B11:F11)</f>
        <v>15567</v>
      </c>
      <c r="H11" s="749"/>
      <c r="I11" s="635"/>
    </row>
    <row r="12" spans="1:9" s="490" customFormat="1" ht="16.5" customHeight="1">
      <c r="A12" s="495" t="s">
        <v>142</v>
      </c>
      <c r="B12" s="496">
        <v>5190</v>
      </c>
      <c r="C12" s="497">
        <v>766</v>
      </c>
      <c r="D12" s="496">
        <v>272</v>
      </c>
      <c r="E12" s="497">
        <v>5177</v>
      </c>
      <c r="F12" s="497">
        <v>3750</v>
      </c>
      <c r="G12" s="496">
        <f>SUM(B12:F12)</f>
        <v>15155</v>
      </c>
      <c r="H12" s="749"/>
      <c r="I12" s="635"/>
    </row>
    <row r="13" spans="1:9" s="490" customFormat="1" ht="16.5" customHeight="1">
      <c r="A13" s="495" t="s">
        <v>144</v>
      </c>
      <c r="B13" s="496">
        <v>3918</v>
      </c>
      <c r="C13" s="497">
        <v>688</v>
      </c>
      <c r="D13" s="496">
        <v>467</v>
      </c>
      <c r="E13" s="497">
        <v>5164</v>
      </c>
      <c r="F13" s="497">
        <v>4870</v>
      </c>
      <c r="G13" s="496">
        <f>SUM(B13:F13)</f>
        <v>15107</v>
      </c>
      <c r="H13" s="749"/>
      <c r="I13" s="635"/>
    </row>
    <row r="14" spans="1:9" s="490" customFormat="1" ht="16.5" customHeight="1">
      <c r="A14" s="498" t="s">
        <v>141</v>
      </c>
      <c r="B14" s="496">
        <v>5402</v>
      </c>
      <c r="C14" s="497">
        <v>765</v>
      </c>
      <c r="D14" s="496">
        <v>210</v>
      </c>
      <c r="E14" s="497">
        <v>5006</v>
      </c>
      <c r="F14" s="497">
        <v>3688</v>
      </c>
      <c r="G14" s="496">
        <f>SUM(B14:F14)</f>
        <v>15071</v>
      </c>
      <c r="H14" s="749"/>
      <c r="I14" s="635"/>
    </row>
    <row r="15" spans="1:9" s="490" customFormat="1" ht="16.5" customHeight="1">
      <c r="A15" s="498" t="s">
        <v>126</v>
      </c>
      <c r="B15" s="496">
        <v>4676</v>
      </c>
      <c r="C15" s="497">
        <v>701</v>
      </c>
      <c r="D15" s="496">
        <v>315</v>
      </c>
      <c r="E15" s="497">
        <v>4735</v>
      </c>
      <c r="F15" s="497">
        <v>4115</v>
      </c>
      <c r="G15" s="496">
        <f>SUM(B15:F15)</f>
        <v>14542</v>
      </c>
      <c r="H15" s="749"/>
      <c r="I15" s="635"/>
    </row>
    <row r="16" spans="1:9" s="490" customFormat="1" ht="16.5" customHeight="1">
      <c r="A16" s="498" t="s">
        <v>118</v>
      </c>
      <c r="B16" s="496">
        <v>4687</v>
      </c>
      <c r="C16" s="497">
        <v>653</v>
      </c>
      <c r="D16" s="496">
        <v>348</v>
      </c>
      <c r="E16" s="497">
        <v>4028</v>
      </c>
      <c r="F16" s="497">
        <v>4592</v>
      </c>
      <c r="G16" s="496">
        <f>SUM(B16:F16)</f>
        <v>14308</v>
      </c>
      <c r="H16" s="749"/>
      <c r="I16" s="635"/>
    </row>
    <row r="17" spans="1:9" s="490" customFormat="1" ht="16.5" customHeight="1">
      <c r="A17" s="498" t="s">
        <v>116</v>
      </c>
      <c r="B17" s="496">
        <v>4249</v>
      </c>
      <c r="C17" s="497">
        <v>667</v>
      </c>
      <c r="D17" s="496">
        <v>304</v>
      </c>
      <c r="E17" s="497">
        <v>4709</v>
      </c>
      <c r="F17" s="497">
        <v>4144</v>
      </c>
      <c r="G17" s="496">
        <f>SUM(B17:F17)</f>
        <v>14073</v>
      </c>
      <c r="H17" s="749"/>
      <c r="I17" s="635"/>
    </row>
    <row r="18" spans="1:9" s="490" customFormat="1" ht="16.5" customHeight="1">
      <c r="A18" s="495" t="s">
        <v>132</v>
      </c>
      <c r="B18" s="496">
        <v>4446</v>
      </c>
      <c r="C18" s="497">
        <v>642</v>
      </c>
      <c r="D18" s="496">
        <v>245</v>
      </c>
      <c r="E18" s="497">
        <v>4214</v>
      </c>
      <c r="F18" s="497">
        <v>4347</v>
      </c>
      <c r="G18" s="496">
        <f>SUM(B18:F18)</f>
        <v>13894</v>
      </c>
      <c r="H18" s="749"/>
      <c r="I18" s="635"/>
    </row>
    <row r="19" spans="1:9" s="490" customFormat="1" ht="16.5" customHeight="1">
      <c r="A19" s="495" t="s">
        <v>137</v>
      </c>
      <c r="B19" s="496">
        <v>4775</v>
      </c>
      <c r="C19" s="497">
        <v>680</v>
      </c>
      <c r="D19" s="496">
        <v>523</v>
      </c>
      <c r="E19" s="497">
        <v>4153</v>
      </c>
      <c r="F19" s="497">
        <v>2642</v>
      </c>
      <c r="G19" s="496">
        <f>SUM(B19:F19)</f>
        <v>12773</v>
      </c>
      <c r="H19" s="749"/>
      <c r="I19" s="635"/>
    </row>
    <row r="20" spans="1:9" s="490" customFormat="1" ht="16.5" customHeight="1">
      <c r="A20" s="498" t="s">
        <v>117</v>
      </c>
      <c r="B20" s="496">
        <v>3653</v>
      </c>
      <c r="C20" s="497">
        <v>558</v>
      </c>
      <c r="D20" s="496">
        <v>192</v>
      </c>
      <c r="E20" s="497">
        <v>3892</v>
      </c>
      <c r="F20" s="497">
        <v>4464</v>
      </c>
      <c r="G20" s="496">
        <f>SUM(B20:F20)</f>
        <v>12759</v>
      </c>
      <c r="H20" s="749"/>
      <c r="I20" s="635"/>
    </row>
    <row r="21" spans="1:9" s="490" customFormat="1" ht="16.5" customHeight="1">
      <c r="A21" s="495" t="s">
        <v>131</v>
      </c>
      <c r="B21" s="496">
        <v>4142</v>
      </c>
      <c r="C21" s="497">
        <v>601</v>
      </c>
      <c r="D21" s="496">
        <v>195</v>
      </c>
      <c r="E21" s="497">
        <v>4012</v>
      </c>
      <c r="F21" s="497">
        <v>3753</v>
      </c>
      <c r="G21" s="496">
        <f>SUM(B21:F21)</f>
        <v>12703</v>
      </c>
      <c r="H21" s="749"/>
      <c r="I21" s="635"/>
    </row>
    <row r="22" spans="1:9" s="490" customFormat="1" ht="16.5" customHeight="1">
      <c r="A22" s="495" t="s">
        <v>147</v>
      </c>
      <c r="B22" s="496">
        <v>4326</v>
      </c>
      <c r="C22" s="497">
        <v>639</v>
      </c>
      <c r="D22" s="496">
        <v>219</v>
      </c>
      <c r="E22" s="497">
        <v>4336</v>
      </c>
      <c r="F22" s="497">
        <v>3110</v>
      </c>
      <c r="G22" s="496">
        <f>SUM(B22:F22)</f>
        <v>12630</v>
      </c>
      <c r="H22" s="749"/>
      <c r="I22" s="635"/>
    </row>
    <row r="23" spans="1:9" s="490" customFormat="1" ht="16.5" customHeight="1">
      <c r="A23" s="498" t="s">
        <v>113</v>
      </c>
      <c r="B23" s="496">
        <v>3675</v>
      </c>
      <c r="C23" s="497">
        <v>637</v>
      </c>
      <c r="D23" s="496">
        <v>264</v>
      </c>
      <c r="E23" s="497">
        <v>4906</v>
      </c>
      <c r="F23" s="497">
        <v>2927</v>
      </c>
      <c r="G23" s="496">
        <f>SUM(B23:F23)</f>
        <v>12409</v>
      </c>
      <c r="H23" s="749"/>
      <c r="I23" s="635"/>
    </row>
    <row r="24" spans="1:9" s="490" customFormat="1" ht="16.5" customHeight="1">
      <c r="A24" s="495" t="s">
        <v>150</v>
      </c>
      <c r="B24" s="496">
        <v>5104</v>
      </c>
      <c r="C24" s="497">
        <v>693</v>
      </c>
      <c r="D24" s="496">
        <v>368</v>
      </c>
      <c r="E24" s="497">
        <v>4156</v>
      </c>
      <c r="F24" s="497">
        <v>2057</v>
      </c>
      <c r="G24" s="496">
        <f>SUM(B24:F24)</f>
        <v>12378</v>
      </c>
      <c r="H24" s="749"/>
      <c r="I24" s="635"/>
    </row>
    <row r="25" spans="1:9" s="490" customFormat="1" ht="16.5" customHeight="1">
      <c r="A25" s="498" t="s">
        <v>125</v>
      </c>
      <c r="B25" s="496">
        <v>4332</v>
      </c>
      <c r="C25" s="497">
        <v>615</v>
      </c>
      <c r="D25" s="496">
        <v>304</v>
      </c>
      <c r="E25" s="497">
        <v>3905</v>
      </c>
      <c r="F25" s="497">
        <v>2781</v>
      </c>
      <c r="G25" s="496">
        <f>SUM(B25:F25)</f>
        <v>11937</v>
      </c>
      <c r="H25" s="749"/>
      <c r="I25" s="635"/>
    </row>
    <row r="26" spans="1:9" s="490" customFormat="1" ht="16.5" customHeight="1">
      <c r="A26" s="495" t="s">
        <v>149</v>
      </c>
      <c r="B26" s="496">
        <v>4236</v>
      </c>
      <c r="C26" s="497">
        <v>568</v>
      </c>
      <c r="D26" s="496">
        <v>261</v>
      </c>
      <c r="E26" s="497">
        <v>3394</v>
      </c>
      <c r="F26" s="497">
        <v>2538</v>
      </c>
      <c r="G26" s="496">
        <f>SUM(B26:F26)</f>
        <v>10997</v>
      </c>
      <c r="H26" s="749"/>
      <c r="I26" s="635"/>
    </row>
    <row r="27" spans="1:9" s="490" customFormat="1" ht="16.5" customHeight="1">
      <c r="A27" s="498" t="s">
        <v>119</v>
      </c>
      <c r="B27" s="496">
        <v>2393</v>
      </c>
      <c r="C27" s="497">
        <v>403</v>
      </c>
      <c r="D27" s="496">
        <v>278</v>
      </c>
      <c r="E27" s="497">
        <v>2923</v>
      </c>
      <c r="F27" s="497">
        <v>4433</v>
      </c>
      <c r="G27" s="496">
        <f>SUM(B27:F27)</f>
        <v>10430</v>
      </c>
      <c r="H27" s="749"/>
      <c r="I27" s="635"/>
    </row>
    <row r="28" spans="1:9" s="490" customFormat="1" ht="16.5" customHeight="1">
      <c r="A28" s="498" t="s">
        <v>128</v>
      </c>
      <c r="B28" s="496">
        <v>3265</v>
      </c>
      <c r="C28" s="497">
        <v>488</v>
      </c>
      <c r="D28" s="496">
        <v>220</v>
      </c>
      <c r="E28" s="497">
        <v>3284</v>
      </c>
      <c r="F28" s="497">
        <v>3102</v>
      </c>
      <c r="G28" s="496">
        <f>SUM(B28:F28)</f>
        <v>10359</v>
      </c>
      <c r="H28" s="749"/>
      <c r="I28" s="635"/>
    </row>
    <row r="29" spans="1:9" s="490" customFormat="1" ht="16.5" customHeight="1">
      <c r="A29" s="498" t="s">
        <v>120</v>
      </c>
      <c r="B29" s="496">
        <v>4153</v>
      </c>
      <c r="C29" s="497">
        <v>561</v>
      </c>
      <c r="D29" s="496">
        <v>224</v>
      </c>
      <c r="E29" s="497">
        <v>3402</v>
      </c>
      <c r="F29" s="497">
        <v>2001</v>
      </c>
      <c r="G29" s="496">
        <f>SUM(B29:F29)</f>
        <v>10341</v>
      </c>
      <c r="H29" s="749"/>
      <c r="I29" s="635"/>
    </row>
    <row r="30" spans="1:9" s="490" customFormat="1" ht="16.5" customHeight="1">
      <c r="A30" s="495" t="s">
        <v>134</v>
      </c>
      <c r="B30" s="496">
        <v>3968</v>
      </c>
      <c r="C30" s="497">
        <v>517</v>
      </c>
      <c r="D30" s="496">
        <v>183</v>
      </c>
      <c r="E30" s="497">
        <v>3033</v>
      </c>
      <c r="F30" s="497">
        <v>2316</v>
      </c>
      <c r="G30" s="496">
        <f>SUM(B30:F30)</f>
        <v>10017</v>
      </c>
      <c r="H30" s="749"/>
      <c r="I30" s="635"/>
    </row>
    <row r="31" spans="1:9" s="490" customFormat="1" ht="16.5" customHeight="1">
      <c r="A31" s="498" t="s">
        <v>114</v>
      </c>
      <c r="B31" s="496">
        <v>2853</v>
      </c>
      <c r="C31" s="497">
        <v>506</v>
      </c>
      <c r="D31" s="496">
        <v>202</v>
      </c>
      <c r="E31" s="497">
        <v>3963</v>
      </c>
      <c r="F31" s="497">
        <v>2465</v>
      </c>
      <c r="G31" s="496">
        <f>SUM(B31:F31)</f>
        <v>9989</v>
      </c>
      <c r="H31" s="749"/>
      <c r="I31" s="635"/>
    </row>
    <row r="32" spans="1:9" s="490" customFormat="1" ht="16.5" customHeight="1">
      <c r="A32" s="498" t="s">
        <v>124</v>
      </c>
      <c r="B32" s="496">
        <v>3261</v>
      </c>
      <c r="C32" s="497">
        <v>512</v>
      </c>
      <c r="D32" s="496">
        <v>241</v>
      </c>
      <c r="E32" s="497">
        <v>3603</v>
      </c>
      <c r="F32" s="497">
        <v>2203</v>
      </c>
      <c r="G32" s="496">
        <f>SUM(B32:F32)</f>
        <v>9820</v>
      </c>
      <c r="H32" s="749"/>
      <c r="I32" s="635"/>
    </row>
    <row r="33" spans="1:9" s="490" customFormat="1" ht="16.5" customHeight="1">
      <c r="A33" s="495" t="s">
        <v>146</v>
      </c>
      <c r="B33" s="496">
        <v>3321</v>
      </c>
      <c r="C33" s="497">
        <v>481</v>
      </c>
      <c r="D33" s="496">
        <v>231</v>
      </c>
      <c r="E33" s="497">
        <v>3123</v>
      </c>
      <c r="F33" s="497">
        <v>2468</v>
      </c>
      <c r="G33" s="496">
        <f>SUM(B33:F33)</f>
        <v>9624</v>
      </c>
      <c r="H33" s="749"/>
      <c r="I33" s="635"/>
    </row>
    <row r="34" spans="1:9" s="490" customFormat="1" ht="16.5" customHeight="1">
      <c r="A34" s="498" t="s">
        <v>110</v>
      </c>
      <c r="B34" s="496">
        <v>3520</v>
      </c>
      <c r="C34" s="497">
        <v>495</v>
      </c>
      <c r="D34" s="496">
        <v>239</v>
      </c>
      <c r="E34" s="497">
        <v>3114</v>
      </c>
      <c r="F34" s="497">
        <v>2157</v>
      </c>
      <c r="G34" s="496">
        <f>SUM(B34:F34)</f>
        <v>9525</v>
      </c>
      <c r="H34" s="749"/>
      <c r="I34" s="635"/>
    </row>
    <row r="35" spans="1:9" s="490" customFormat="1" ht="16.5" customHeight="1">
      <c r="A35" s="495" t="s">
        <v>129</v>
      </c>
      <c r="B35" s="496">
        <v>3159</v>
      </c>
      <c r="C35" s="497">
        <v>432</v>
      </c>
      <c r="D35" s="496">
        <v>150</v>
      </c>
      <c r="E35" s="497">
        <v>2690</v>
      </c>
      <c r="F35" s="497">
        <v>3010</v>
      </c>
      <c r="G35" s="496">
        <f>SUM(B35:F35)</f>
        <v>9441</v>
      </c>
      <c r="H35" s="749"/>
      <c r="I35" s="635"/>
    </row>
    <row r="36" spans="1:9" s="490" customFormat="1" ht="16.5" customHeight="1">
      <c r="A36" s="495" t="s">
        <v>151</v>
      </c>
      <c r="B36" s="496">
        <v>3096</v>
      </c>
      <c r="C36" s="497">
        <v>467</v>
      </c>
      <c r="D36" s="496">
        <v>200</v>
      </c>
      <c r="E36" s="497">
        <v>3189</v>
      </c>
      <c r="F36" s="497">
        <v>2482</v>
      </c>
      <c r="G36" s="496">
        <f>SUM(B36:F36)</f>
        <v>9434</v>
      </c>
      <c r="H36" s="749"/>
      <c r="I36" s="635"/>
    </row>
    <row r="37" spans="1:9" s="490" customFormat="1" ht="16.5" customHeight="1">
      <c r="A37" s="498" t="s">
        <v>121</v>
      </c>
      <c r="B37" s="496">
        <v>3874</v>
      </c>
      <c r="C37" s="497">
        <v>494</v>
      </c>
      <c r="D37" s="496">
        <v>313</v>
      </c>
      <c r="E37" s="497">
        <v>2673</v>
      </c>
      <c r="F37" s="497">
        <v>1935</v>
      </c>
      <c r="G37" s="496">
        <f>SUM(B37:F37)</f>
        <v>9289</v>
      </c>
      <c r="H37" s="749"/>
      <c r="I37" s="635"/>
    </row>
    <row r="38" spans="1:9" s="490" customFormat="1" ht="16.5" customHeight="1">
      <c r="A38" s="495" t="s">
        <v>135</v>
      </c>
      <c r="B38" s="496">
        <v>3562</v>
      </c>
      <c r="C38" s="497">
        <v>445</v>
      </c>
      <c r="D38" s="496">
        <v>187</v>
      </c>
      <c r="E38" s="497">
        <v>2419</v>
      </c>
      <c r="F38" s="497">
        <v>2439</v>
      </c>
      <c r="G38" s="496">
        <f>SUM(B38:F38)</f>
        <v>9052</v>
      </c>
      <c r="H38" s="749"/>
      <c r="I38" s="635"/>
    </row>
    <row r="39" spans="1:9" s="490" customFormat="1" ht="16.5" customHeight="1">
      <c r="A39" s="498" t="s">
        <v>105</v>
      </c>
      <c r="B39" s="496">
        <v>2766</v>
      </c>
      <c r="C39" s="497">
        <v>486</v>
      </c>
      <c r="D39" s="496">
        <v>142</v>
      </c>
      <c r="E39" s="497">
        <v>3835</v>
      </c>
      <c r="F39" s="497">
        <v>1781</v>
      </c>
      <c r="G39" s="496">
        <f>SUM(B39:F39)</f>
        <v>9010</v>
      </c>
      <c r="H39" s="749"/>
      <c r="I39" s="635"/>
    </row>
    <row r="40" spans="1:9" s="490" customFormat="1" ht="16.5" customHeight="1">
      <c r="A40" s="495" t="s">
        <v>136</v>
      </c>
      <c r="B40" s="496">
        <v>3353</v>
      </c>
      <c r="C40" s="497">
        <v>462</v>
      </c>
      <c r="D40" s="496">
        <v>291</v>
      </c>
      <c r="E40" s="497">
        <v>2774</v>
      </c>
      <c r="F40" s="497">
        <v>1829</v>
      </c>
      <c r="G40" s="496">
        <f>SUM(B40:F40)</f>
        <v>8709</v>
      </c>
      <c r="H40" s="749"/>
      <c r="I40" s="635"/>
    </row>
    <row r="41" spans="1:9" s="490" customFormat="1" ht="16.5" customHeight="1">
      <c r="A41" s="495" t="s">
        <v>143</v>
      </c>
      <c r="B41" s="496">
        <v>2619</v>
      </c>
      <c r="C41" s="497">
        <v>390</v>
      </c>
      <c r="D41" s="496">
        <v>270</v>
      </c>
      <c r="E41" s="497">
        <v>2532</v>
      </c>
      <c r="F41" s="497">
        <v>2031</v>
      </c>
      <c r="G41" s="496">
        <f>SUM(B41:F41)</f>
        <v>7842</v>
      </c>
      <c r="H41" s="749"/>
      <c r="I41" s="635"/>
    </row>
    <row r="42" spans="1:9" s="490" customFormat="1" ht="16.5" customHeight="1">
      <c r="A42" s="495" t="s">
        <v>133</v>
      </c>
      <c r="B42" s="496">
        <v>3121</v>
      </c>
      <c r="C42" s="497">
        <v>400</v>
      </c>
      <c r="D42" s="496">
        <v>155</v>
      </c>
      <c r="E42" s="497">
        <v>2269</v>
      </c>
      <c r="F42" s="497">
        <v>1750</v>
      </c>
      <c r="G42" s="496">
        <f>SUM(B42:F42)</f>
        <v>7695</v>
      </c>
      <c r="H42" s="749"/>
      <c r="I42" s="635"/>
    </row>
    <row r="43" spans="1:9" s="490" customFormat="1" ht="16.5" customHeight="1">
      <c r="A43" s="498" t="s">
        <v>123</v>
      </c>
      <c r="B43" s="496">
        <v>2973</v>
      </c>
      <c r="C43" s="497">
        <v>394</v>
      </c>
      <c r="D43" s="496">
        <v>108</v>
      </c>
      <c r="E43" s="497">
        <v>2384</v>
      </c>
      <c r="F43" s="497">
        <v>1793</v>
      </c>
      <c r="G43" s="496">
        <f>SUM(B43:F43)</f>
        <v>7652</v>
      </c>
      <c r="H43" s="749"/>
      <c r="I43" s="635"/>
    </row>
    <row r="44" spans="1:9" s="490" customFormat="1" ht="16.5" customHeight="1">
      <c r="A44" s="498" t="s">
        <v>111</v>
      </c>
      <c r="B44" s="496">
        <v>2342</v>
      </c>
      <c r="C44" s="497">
        <v>357</v>
      </c>
      <c r="D44" s="496">
        <v>103</v>
      </c>
      <c r="E44" s="497">
        <v>2501</v>
      </c>
      <c r="F44" s="497">
        <v>1624</v>
      </c>
      <c r="G44" s="496">
        <f>SUM(B44:F44)</f>
        <v>6927</v>
      </c>
      <c r="H44" s="749"/>
      <c r="I44" s="635"/>
    </row>
    <row r="45" spans="1:9" s="490" customFormat="1" ht="16.5" customHeight="1">
      <c r="A45" s="498" t="s">
        <v>108</v>
      </c>
      <c r="B45" s="496">
        <v>2825</v>
      </c>
      <c r="C45" s="497">
        <v>367</v>
      </c>
      <c r="D45" s="496">
        <v>295</v>
      </c>
      <c r="E45" s="497">
        <v>1973</v>
      </c>
      <c r="F45" s="497">
        <v>1331</v>
      </c>
      <c r="G45" s="496">
        <f>SUM(B45:F45)</f>
        <v>6791</v>
      </c>
      <c r="H45" s="749"/>
      <c r="I45" s="635"/>
    </row>
    <row r="46" spans="1:9" s="490" customFormat="1" ht="16.5" customHeight="1">
      <c r="A46" s="498" t="s">
        <v>139</v>
      </c>
      <c r="B46" s="496">
        <v>2605</v>
      </c>
      <c r="C46" s="497">
        <v>339</v>
      </c>
      <c r="D46" s="496">
        <v>146</v>
      </c>
      <c r="E46" s="497">
        <v>1955</v>
      </c>
      <c r="F46" s="497">
        <v>1409</v>
      </c>
      <c r="G46" s="496">
        <f>SUM(B46:F46)</f>
        <v>6454</v>
      </c>
      <c r="H46" s="749"/>
      <c r="I46" s="635"/>
    </row>
    <row r="47" spans="1:9" s="490" customFormat="1" ht="16.5" customHeight="1">
      <c r="A47" s="498" t="s">
        <v>112</v>
      </c>
      <c r="B47" s="496">
        <v>2531</v>
      </c>
      <c r="C47" s="497">
        <v>338</v>
      </c>
      <c r="D47" s="496">
        <v>171</v>
      </c>
      <c r="E47" s="497">
        <v>1990</v>
      </c>
      <c r="F47" s="497">
        <v>1380</v>
      </c>
      <c r="G47" s="496">
        <f>SUM(B47:F47)</f>
        <v>6410</v>
      </c>
      <c r="H47" s="749"/>
      <c r="I47" s="635"/>
    </row>
    <row r="48" spans="1:9" s="490" customFormat="1" ht="16.5" customHeight="1">
      <c r="A48" s="495" t="s">
        <v>145</v>
      </c>
      <c r="B48" s="496">
        <v>1979</v>
      </c>
      <c r="C48" s="497">
        <v>296</v>
      </c>
      <c r="D48" s="496">
        <v>127</v>
      </c>
      <c r="E48" s="497">
        <v>2002</v>
      </c>
      <c r="F48" s="497">
        <v>1805</v>
      </c>
      <c r="G48" s="496">
        <f>SUM(B48:F48)</f>
        <v>6209</v>
      </c>
      <c r="H48" s="749"/>
      <c r="I48" s="635"/>
    </row>
    <row r="49" spans="1:9" s="490" customFormat="1" ht="16.5" customHeight="1">
      <c r="A49" s="498" t="s">
        <v>106</v>
      </c>
      <c r="B49" s="496">
        <v>2260</v>
      </c>
      <c r="C49" s="497">
        <v>313</v>
      </c>
      <c r="D49" s="496">
        <v>195</v>
      </c>
      <c r="E49" s="497">
        <v>1885</v>
      </c>
      <c r="F49" s="497">
        <v>1440</v>
      </c>
      <c r="G49" s="496">
        <f>SUM(B49:F49)</f>
        <v>6093</v>
      </c>
      <c r="H49" s="749"/>
      <c r="I49" s="635"/>
    </row>
    <row r="50" spans="1:9" s="490" customFormat="1" ht="16.5" customHeight="1">
      <c r="A50" s="498" t="s">
        <v>109</v>
      </c>
      <c r="B50" s="496">
        <v>2388</v>
      </c>
      <c r="C50" s="497">
        <v>313</v>
      </c>
      <c r="D50" s="496">
        <v>122</v>
      </c>
      <c r="E50" s="497">
        <v>1827</v>
      </c>
      <c r="F50" s="497">
        <v>1250</v>
      </c>
      <c r="G50" s="496">
        <f>SUM(B50:F50)</f>
        <v>5900</v>
      </c>
      <c r="H50" s="749"/>
      <c r="I50" s="635"/>
    </row>
    <row r="51" spans="1:9" s="490" customFormat="1" ht="16.5" customHeight="1">
      <c r="A51" s="498" t="s">
        <v>122</v>
      </c>
      <c r="B51" s="496">
        <v>2144</v>
      </c>
      <c r="C51" s="497">
        <v>274</v>
      </c>
      <c r="D51" s="496">
        <v>142</v>
      </c>
      <c r="E51" s="497">
        <v>1508</v>
      </c>
      <c r="F51" s="497">
        <v>1292</v>
      </c>
      <c r="G51" s="496">
        <f>SUM(B51:F51)</f>
        <v>5360</v>
      </c>
      <c r="H51" s="749"/>
      <c r="I51" s="635"/>
    </row>
    <row r="52" spans="1:9" s="490" customFormat="1" ht="16.5" customHeight="1">
      <c r="A52" s="498" t="s">
        <v>107</v>
      </c>
      <c r="B52" s="496">
        <v>1843</v>
      </c>
      <c r="C52" s="497">
        <v>237</v>
      </c>
      <c r="D52" s="496">
        <v>69</v>
      </c>
      <c r="E52" s="497">
        <v>1370</v>
      </c>
      <c r="F52" s="497">
        <v>1157</v>
      </c>
      <c r="G52" s="499">
        <f>SUM(B52:F52)</f>
        <v>4676</v>
      </c>
      <c r="H52" s="749"/>
      <c r="I52" s="635"/>
    </row>
    <row r="53" spans="1:9" s="501" customFormat="1" ht="18.75" customHeight="1">
      <c r="A53" s="747" t="s">
        <v>1</v>
      </c>
      <c r="B53" s="500">
        <f>SUM(B3:B52)</f>
        <v>208816</v>
      </c>
      <c r="C53" s="500">
        <f>SUM(C3:C52)</f>
        <v>30754</v>
      </c>
      <c r="D53" s="500">
        <f>SUM(D3:D52)</f>
        <v>14979</v>
      </c>
      <c r="E53" s="500">
        <f>SUM(E3:E52)</f>
        <v>203139</v>
      </c>
      <c r="F53" s="500">
        <f>SUM(F3:F52)</f>
        <v>162022</v>
      </c>
      <c r="G53" s="500">
        <f>SUM(G3:G52)</f>
        <v>619710</v>
      </c>
      <c r="H53" s="749"/>
      <c r="I53" s="635"/>
    </row>
    <row r="54" spans="1:7" s="505" customFormat="1" ht="16.5" customHeight="1">
      <c r="A54" s="502" t="s">
        <v>256</v>
      </c>
      <c r="B54" s="503"/>
      <c r="C54" s="504"/>
      <c r="D54" s="503"/>
      <c r="E54" s="504"/>
      <c r="F54" s="504"/>
      <c r="G54" s="503"/>
    </row>
    <row r="55" ht="16.5" customHeight="1">
      <c r="A55" s="502" t="s">
        <v>747</v>
      </c>
    </row>
    <row r="56" ht="18" customHeight="1">
      <c r="A56" s="750" t="s">
        <v>746</v>
      </c>
    </row>
    <row r="57" spans="3:7" ht="18" customHeight="1">
      <c r="C57" s="507"/>
      <c r="D57" s="507"/>
      <c r="E57" s="507"/>
      <c r="F57" s="507"/>
      <c r="G57" s="507"/>
    </row>
    <row r="58" spans="3:7" ht="18" customHeight="1">
      <c r="C58" s="507"/>
      <c r="D58" s="507"/>
      <c r="E58" s="507"/>
      <c r="F58" s="507"/>
      <c r="G58" s="507"/>
    </row>
  </sheetData>
  <sheetProtection/>
  <printOptions horizontalCentered="1"/>
  <pageMargins left="0.15748031496062992" right="0.15748031496062992" top="0.3937007874015748" bottom="0.3937007874015748" header="0.1968503937007874" footer="0.1968503937007874"/>
  <pageSetup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9"/>
  <sheetViews>
    <sheetView zoomScalePageLayoutView="0" workbookViewId="0" topLeftCell="A1">
      <selection activeCell="F21" sqref="F21"/>
    </sheetView>
  </sheetViews>
  <sheetFormatPr defaultColWidth="9.140625" defaultRowHeight="23.25"/>
  <cols>
    <col min="1" max="1" width="23.7109375" style="291" customWidth="1"/>
    <col min="2" max="2" width="13.7109375" style="291" customWidth="1"/>
    <col min="3" max="3" width="34.140625" style="291" customWidth="1"/>
    <col min="4" max="4" width="34.57421875" style="291" customWidth="1"/>
    <col min="5" max="5" width="27.421875" style="291" customWidth="1"/>
    <col min="6" max="16384" width="9.140625" style="291" customWidth="1"/>
  </cols>
  <sheetData>
    <row r="1" spans="1:5" ht="27" customHeight="1">
      <c r="A1" s="752" t="s">
        <v>646</v>
      </c>
      <c r="B1" s="752"/>
      <c r="C1" s="752"/>
      <c r="D1" s="752"/>
      <c r="E1" s="752"/>
    </row>
    <row r="2" spans="1:5" s="300" customFormat="1" ht="24.75" customHeight="1">
      <c r="A2" s="753" t="s">
        <v>647</v>
      </c>
      <c r="B2" s="751" t="s">
        <v>1</v>
      </c>
      <c r="C2" s="751" t="s">
        <v>749</v>
      </c>
      <c r="D2" s="751" t="s">
        <v>750</v>
      </c>
      <c r="E2" s="509" t="s">
        <v>748</v>
      </c>
    </row>
    <row r="3" spans="1:7" s="300" customFormat="1" ht="18.75">
      <c r="A3" s="482" t="s">
        <v>11</v>
      </c>
      <c r="B3" s="510">
        <f>SUM(B4,B5)</f>
        <v>20460.699999999997</v>
      </c>
      <c r="C3" s="511">
        <f>SUM(C4,C5)</f>
        <v>20328.5</v>
      </c>
      <c r="D3" s="511">
        <f>SUM(D4,D5)</f>
        <v>132.2</v>
      </c>
      <c r="E3" s="512">
        <v>3.2</v>
      </c>
      <c r="G3" s="513"/>
    </row>
    <row r="4" spans="1:7" s="300" customFormat="1" ht="18.75">
      <c r="A4" s="754" t="s">
        <v>648</v>
      </c>
      <c r="B4" s="510">
        <f>SUM(C4:D4)</f>
        <v>9733.699999999999</v>
      </c>
      <c r="C4" s="511">
        <v>9684.3</v>
      </c>
      <c r="D4" s="511">
        <v>49.4</v>
      </c>
      <c r="E4" s="512">
        <v>2.9</v>
      </c>
      <c r="G4" s="513"/>
    </row>
    <row r="5" spans="1:7" s="300" customFormat="1" ht="18.75">
      <c r="A5" s="754" t="s">
        <v>649</v>
      </c>
      <c r="B5" s="510">
        <f>SUM(C5:D5)</f>
        <v>10727</v>
      </c>
      <c r="C5" s="511">
        <v>10644.2</v>
      </c>
      <c r="D5" s="511">
        <v>82.8</v>
      </c>
      <c r="E5" s="512">
        <v>3.4</v>
      </c>
      <c r="G5" s="513"/>
    </row>
    <row r="6" spans="1:8" s="300" customFormat="1" ht="18.75">
      <c r="A6" s="754" t="s">
        <v>9</v>
      </c>
      <c r="B6" s="510">
        <f>SUM(C6:D6)</f>
        <v>2855.4</v>
      </c>
      <c r="C6" s="511">
        <v>2846</v>
      </c>
      <c r="D6" s="511">
        <v>9.4</v>
      </c>
      <c r="E6" s="512">
        <v>2.8</v>
      </c>
      <c r="G6" s="513"/>
      <c r="H6" s="513"/>
    </row>
    <row r="7" spans="1:7" s="293" customFormat="1" ht="18.75">
      <c r="A7" s="754" t="s">
        <v>629</v>
      </c>
      <c r="B7" s="510">
        <f>SUM(C7:D7)</f>
        <v>5983.5</v>
      </c>
      <c r="C7" s="511">
        <v>5948.7</v>
      </c>
      <c r="D7" s="511">
        <v>34.8</v>
      </c>
      <c r="E7" s="512">
        <v>3</v>
      </c>
      <c r="G7" s="513"/>
    </row>
    <row r="8" spans="1:7" s="293" customFormat="1" ht="18.75">
      <c r="A8" s="754" t="s">
        <v>630</v>
      </c>
      <c r="B8" s="510">
        <f>SUM(C8:D8)</f>
        <v>3755</v>
      </c>
      <c r="C8" s="511">
        <v>3733.1</v>
      </c>
      <c r="D8" s="511">
        <v>21.9</v>
      </c>
      <c r="E8" s="512">
        <v>3</v>
      </c>
      <c r="G8" s="513"/>
    </row>
    <row r="9" spans="1:7" s="293" customFormat="1" ht="18.75">
      <c r="A9" s="754" t="s">
        <v>631</v>
      </c>
      <c r="B9" s="510">
        <f>SUM(C9:D9)</f>
        <v>5360.799999999999</v>
      </c>
      <c r="C9" s="511">
        <v>5316.9</v>
      </c>
      <c r="D9" s="511">
        <v>43.9</v>
      </c>
      <c r="E9" s="512">
        <v>3.5</v>
      </c>
      <c r="G9" s="513"/>
    </row>
    <row r="10" spans="1:7" s="292" customFormat="1" ht="18.75">
      <c r="A10" s="755" t="s">
        <v>632</v>
      </c>
      <c r="B10" s="756">
        <f>SUM(C10:D10)</f>
        <v>2506</v>
      </c>
      <c r="C10" s="757">
        <v>2483.8</v>
      </c>
      <c r="D10" s="757">
        <v>22.2</v>
      </c>
      <c r="E10" s="758">
        <v>3.4</v>
      </c>
      <c r="G10" s="513"/>
    </row>
    <row r="11" spans="1:24" s="299" customFormat="1" ht="17.25">
      <c r="A11" s="295" t="s">
        <v>635</v>
      </c>
      <c r="B11" s="487"/>
      <c r="C11" s="487"/>
      <c r="D11" s="487"/>
      <c r="E11" s="295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298"/>
    </row>
    <row r="12" spans="1:29" s="299" customFormat="1" ht="17.25">
      <c r="A12" s="295" t="s">
        <v>636</v>
      </c>
      <c r="B12" s="295"/>
      <c r="C12" s="296"/>
      <c r="D12" s="296"/>
      <c r="E12" s="296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8"/>
    </row>
    <row r="13" spans="1:29" s="299" customFormat="1" ht="17.25">
      <c r="A13" s="488" t="s">
        <v>650</v>
      </c>
      <c r="B13" s="295"/>
      <c r="C13" s="296"/>
      <c r="D13" s="296"/>
      <c r="E13" s="296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8"/>
    </row>
    <row r="14" spans="1:29" s="299" customFormat="1" ht="17.25">
      <c r="A14" s="488" t="s">
        <v>651</v>
      </c>
      <c r="B14" s="295"/>
      <c r="C14" s="296"/>
      <c r="D14" s="296"/>
      <c r="E14" s="296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8"/>
    </row>
    <row r="15" spans="1:29" s="299" customFormat="1" ht="17.25">
      <c r="A15" s="488" t="s">
        <v>652</v>
      </c>
      <c r="B15" s="295"/>
      <c r="C15" s="296"/>
      <c r="D15" s="296"/>
      <c r="E15" s="296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8"/>
    </row>
    <row r="16" spans="1:29" s="299" customFormat="1" ht="17.25">
      <c r="A16" s="488"/>
      <c r="B16" s="638"/>
      <c r="C16" s="636"/>
      <c r="D16" s="636"/>
      <c r="E16" s="296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8"/>
    </row>
    <row r="17" spans="1:24" s="299" customFormat="1" ht="17.25">
      <c r="A17" s="295"/>
      <c r="B17" s="296"/>
      <c r="C17" s="296"/>
      <c r="D17" s="296"/>
      <c r="E17" s="295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8"/>
    </row>
    <row r="18" spans="1:24" s="299" customFormat="1" ht="17.25">
      <c r="A18" s="488"/>
      <c r="B18" s="296"/>
      <c r="C18" s="636"/>
      <c r="D18" s="636"/>
      <c r="E18" s="295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8"/>
    </row>
    <row r="19" spans="3:4" ht="21">
      <c r="C19" s="637"/>
      <c r="D19" s="637"/>
    </row>
  </sheetData>
  <sheetProtection/>
  <printOptions horizontalCentered="1"/>
  <pageMargins left="0.36" right="0.19" top="0.984251968503937" bottom="0.7874015748031497" header="0.5118110236220472" footer="0.5118110236220472"/>
  <pageSetup horizontalDpi="600" verticalDpi="6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4"/>
  <sheetViews>
    <sheetView showGridLines="0" zoomScale="90" zoomScaleNormal="90" zoomScalePageLayoutView="0" workbookViewId="0" topLeftCell="A1">
      <selection activeCell="I44" sqref="I44"/>
    </sheetView>
  </sheetViews>
  <sheetFormatPr defaultColWidth="9.140625" defaultRowHeight="23.25"/>
  <cols>
    <col min="1" max="1" width="16.140625" style="545" customWidth="1"/>
    <col min="2" max="2" width="11.57421875" style="545" customWidth="1"/>
    <col min="3" max="3" width="13.57421875" style="545" customWidth="1"/>
    <col min="4" max="4" width="18.57421875" style="545" customWidth="1"/>
    <col min="5" max="5" width="17.140625" style="545" customWidth="1"/>
    <col min="6" max="16384" width="9.140625" style="545" customWidth="1"/>
  </cols>
  <sheetData>
    <row r="1" spans="1:5" ht="21">
      <c r="A1" s="759" t="s">
        <v>701</v>
      </c>
      <c r="B1" s="759"/>
      <c r="C1" s="759"/>
      <c r="D1" s="759"/>
      <c r="E1" s="759"/>
    </row>
    <row r="2" spans="1:5" ht="18.75">
      <c r="A2" s="553" t="s">
        <v>24</v>
      </c>
      <c r="B2" s="553" t="s">
        <v>702</v>
      </c>
      <c r="C2" s="553" t="s">
        <v>21</v>
      </c>
      <c r="D2" s="553" t="s">
        <v>703</v>
      </c>
      <c r="E2" s="553" t="s">
        <v>704</v>
      </c>
    </row>
    <row r="3" spans="1:5" s="546" customFormat="1" ht="15" customHeight="1">
      <c r="A3" s="547" t="s">
        <v>119</v>
      </c>
      <c r="B3" s="548">
        <v>88</v>
      </c>
      <c r="C3" s="548">
        <v>54629</v>
      </c>
      <c r="D3" s="549">
        <v>12794</v>
      </c>
      <c r="E3" s="549">
        <v>12380</v>
      </c>
    </row>
    <row r="4" spans="1:5" s="546" customFormat="1" ht="15" customHeight="1">
      <c r="A4" s="547" t="s">
        <v>129</v>
      </c>
      <c r="B4" s="548">
        <v>84</v>
      </c>
      <c r="C4" s="548">
        <v>88370</v>
      </c>
      <c r="D4" s="549">
        <v>20493</v>
      </c>
      <c r="E4" s="549">
        <v>19520</v>
      </c>
    </row>
    <row r="5" spans="1:5" s="546" customFormat="1" ht="15" customHeight="1">
      <c r="A5" s="547" t="s">
        <v>116</v>
      </c>
      <c r="B5" s="546">
        <v>74</v>
      </c>
      <c r="C5" s="548">
        <v>79175</v>
      </c>
      <c r="D5" s="549">
        <v>20169</v>
      </c>
      <c r="E5" s="549">
        <v>18506</v>
      </c>
    </row>
    <row r="6" spans="1:5" s="546" customFormat="1" ht="15" customHeight="1">
      <c r="A6" s="547" t="s">
        <v>143</v>
      </c>
      <c r="B6" s="548">
        <v>74</v>
      </c>
      <c r="C6" s="548">
        <v>64035</v>
      </c>
      <c r="D6" s="550">
        <v>16074</v>
      </c>
      <c r="E6" s="549">
        <v>15448</v>
      </c>
    </row>
    <row r="7" spans="1:5" s="546" customFormat="1" ht="15" customHeight="1">
      <c r="A7" s="547" t="s">
        <v>148</v>
      </c>
      <c r="B7" s="548">
        <v>73</v>
      </c>
      <c r="C7" s="548">
        <v>47654</v>
      </c>
      <c r="D7" s="549">
        <v>11167</v>
      </c>
      <c r="E7" s="549">
        <v>10143</v>
      </c>
    </row>
    <row r="8" spans="1:5" s="546" customFormat="1" ht="15" customHeight="1">
      <c r="A8" s="547" t="s">
        <v>126</v>
      </c>
      <c r="B8" s="548">
        <v>71</v>
      </c>
      <c r="C8" s="548">
        <v>49917</v>
      </c>
      <c r="D8" s="549">
        <v>15241</v>
      </c>
      <c r="E8" s="549">
        <v>12426</v>
      </c>
    </row>
    <row r="9" spans="1:5" s="546" customFormat="1" ht="15" customHeight="1">
      <c r="A9" s="547" t="s">
        <v>144</v>
      </c>
      <c r="B9" s="548">
        <v>70</v>
      </c>
      <c r="C9" s="548">
        <v>87229</v>
      </c>
      <c r="D9" s="549">
        <v>23440</v>
      </c>
      <c r="E9" s="549">
        <v>22743</v>
      </c>
    </row>
    <row r="10" spans="1:5" s="546" customFormat="1" ht="15" customHeight="1">
      <c r="A10" s="547" t="s">
        <v>117</v>
      </c>
      <c r="B10" s="548">
        <v>62</v>
      </c>
      <c r="C10" s="548">
        <v>62059</v>
      </c>
      <c r="D10" s="549">
        <v>15914</v>
      </c>
      <c r="E10" s="549">
        <v>15681</v>
      </c>
    </row>
    <row r="11" spans="1:5" s="546" customFormat="1" ht="15" customHeight="1">
      <c r="A11" s="547" t="s">
        <v>118</v>
      </c>
      <c r="B11" s="548">
        <v>61</v>
      </c>
      <c r="C11" s="548">
        <v>67029</v>
      </c>
      <c r="D11" s="549">
        <v>22695</v>
      </c>
      <c r="E11" s="549">
        <v>18586</v>
      </c>
    </row>
    <row r="12" spans="1:5" s="546" customFormat="1" ht="15" customHeight="1">
      <c r="A12" s="547" t="s">
        <v>125</v>
      </c>
      <c r="B12" s="548">
        <v>54</v>
      </c>
      <c r="C12" s="548">
        <v>52745</v>
      </c>
      <c r="D12" s="549">
        <v>11215</v>
      </c>
      <c r="E12" s="549">
        <v>9645</v>
      </c>
    </row>
    <row r="13" spans="1:5" s="546" customFormat="1" ht="15" customHeight="1">
      <c r="A13" s="547" t="s">
        <v>140</v>
      </c>
      <c r="B13" s="548">
        <v>53</v>
      </c>
      <c r="C13" s="548">
        <v>44057</v>
      </c>
      <c r="D13" s="549">
        <v>11117</v>
      </c>
      <c r="E13" s="549">
        <v>8958</v>
      </c>
    </row>
    <row r="14" spans="1:5" s="546" customFormat="1" ht="15" customHeight="1">
      <c r="A14" s="547" t="s">
        <v>127</v>
      </c>
      <c r="B14" s="548">
        <v>49</v>
      </c>
      <c r="C14" s="548">
        <v>47634</v>
      </c>
      <c r="D14" s="549">
        <v>10950</v>
      </c>
      <c r="E14" s="549">
        <v>10406</v>
      </c>
    </row>
    <row r="15" spans="1:5" s="546" customFormat="1" ht="15" customHeight="1">
      <c r="A15" s="547" t="s">
        <v>135</v>
      </c>
      <c r="B15" s="548">
        <v>49</v>
      </c>
      <c r="C15" s="548">
        <v>41820</v>
      </c>
      <c r="D15" s="549">
        <v>13163</v>
      </c>
      <c r="E15" s="549">
        <v>8124</v>
      </c>
    </row>
    <row r="16" spans="1:5" s="546" customFormat="1" ht="15" customHeight="1">
      <c r="A16" s="547" t="s">
        <v>139</v>
      </c>
      <c r="B16" s="548">
        <v>46</v>
      </c>
      <c r="C16" s="548">
        <v>51064</v>
      </c>
      <c r="D16" s="549">
        <v>12659</v>
      </c>
      <c r="E16" s="549">
        <v>9969</v>
      </c>
    </row>
    <row r="17" spans="1:5" s="546" customFormat="1" ht="15" customHeight="1">
      <c r="A17" s="547" t="s">
        <v>142</v>
      </c>
      <c r="B17" s="548">
        <v>46</v>
      </c>
      <c r="C17" s="548">
        <v>44031</v>
      </c>
      <c r="D17" s="549">
        <v>10067</v>
      </c>
      <c r="E17" s="549">
        <v>6736</v>
      </c>
    </row>
    <row r="18" spans="1:5" s="546" customFormat="1" ht="15" customHeight="1">
      <c r="A18" s="547" t="s">
        <v>152</v>
      </c>
      <c r="B18" s="548">
        <v>46</v>
      </c>
      <c r="C18" s="548">
        <v>37635</v>
      </c>
      <c r="D18" s="549">
        <v>9453</v>
      </c>
      <c r="E18" s="549">
        <v>7694</v>
      </c>
    </row>
    <row r="19" spans="1:5" s="546" customFormat="1" ht="15" customHeight="1">
      <c r="A19" s="547" t="s">
        <v>111</v>
      </c>
      <c r="B19" s="548">
        <v>45</v>
      </c>
      <c r="C19" s="548">
        <v>37203</v>
      </c>
      <c r="D19" s="549">
        <v>9100</v>
      </c>
      <c r="E19" s="549">
        <v>6776</v>
      </c>
    </row>
    <row r="20" spans="1:5" s="546" customFormat="1" ht="15" customHeight="1">
      <c r="A20" s="547" t="s">
        <v>114</v>
      </c>
      <c r="B20" s="548">
        <v>45</v>
      </c>
      <c r="C20" s="548">
        <v>27248</v>
      </c>
      <c r="D20" s="549">
        <v>7803</v>
      </c>
      <c r="E20" s="549">
        <v>6096</v>
      </c>
    </row>
    <row r="21" spans="1:5" s="546" customFormat="1" ht="15" customHeight="1">
      <c r="A21" s="547" t="s">
        <v>120</v>
      </c>
      <c r="B21" s="548">
        <v>44</v>
      </c>
      <c r="C21" s="548">
        <v>57848</v>
      </c>
      <c r="D21" s="549">
        <v>13102</v>
      </c>
      <c r="E21" s="549">
        <v>10703</v>
      </c>
    </row>
    <row r="22" spans="1:5" s="546" customFormat="1" ht="15" customHeight="1">
      <c r="A22" s="547" t="s">
        <v>121</v>
      </c>
      <c r="B22" s="548">
        <v>44</v>
      </c>
      <c r="C22" s="548">
        <v>41784</v>
      </c>
      <c r="D22" s="549">
        <v>10771</v>
      </c>
      <c r="E22" s="549">
        <v>8147</v>
      </c>
    </row>
    <row r="23" spans="1:5" s="546" customFormat="1" ht="15" customHeight="1">
      <c r="A23" s="547" t="s">
        <v>123</v>
      </c>
      <c r="B23" s="548">
        <v>43</v>
      </c>
      <c r="C23" s="548">
        <v>102284</v>
      </c>
      <c r="D23" s="549">
        <v>22776</v>
      </c>
      <c r="E23" s="549">
        <v>16144</v>
      </c>
    </row>
    <row r="24" spans="1:5" s="546" customFormat="1" ht="15" customHeight="1">
      <c r="A24" s="547" t="s">
        <v>124</v>
      </c>
      <c r="B24" s="548">
        <v>43</v>
      </c>
      <c r="C24" s="548">
        <v>23260</v>
      </c>
      <c r="D24" s="549">
        <v>6100</v>
      </c>
      <c r="E24" s="549">
        <v>5045</v>
      </c>
    </row>
    <row r="25" spans="1:5" s="546" customFormat="1" ht="15" customHeight="1">
      <c r="A25" s="547" t="s">
        <v>137</v>
      </c>
      <c r="B25" s="548">
        <v>41</v>
      </c>
      <c r="C25" s="548">
        <v>93517</v>
      </c>
      <c r="D25" s="549">
        <v>26778</v>
      </c>
      <c r="E25" s="549">
        <v>17974</v>
      </c>
    </row>
    <row r="26" spans="1:5" s="546" customFormat="1" ht="15" customHeight="1">
      <c r="A26" s="547" t="s">
        <v>138</v>
      </c>
      <c r="B26" s="548">
        <v>41</v>
      </c>
      <c r="C26" s="548">
        <v>37082</v>
      </c>
      <c r="D26" s="549">
        <v>9816</v>
      </c>
      <c r="E26" s="549">
        <v>8744</v>
      </c>
    </row>
    <row r="27" spans="1:5" s="546" customFormat="1" ht="15" customHeight="1">
      <c r="A27" s="547" t="s">
        <v>130</v>
      </c>
      <c r="B27" s="548">
        <v>41</v>
      </c>
      <c r="C27" s="548">
        <v>33830</v>
      </c>
      <c r="D27" s="549">
        <v>10687</v>
      </c>
      <c r="E27" s="549">
        <v>8135</v>
      </c>
    </row>
    <row r="28" spans="1:5" s="546" customFormat="1" ht="15" customHeight="1">
      <c r="A28" s="547" t="s">
        <v>145</v>
      </c>
      <c r="B28" s="548">
        <v>40</v>
      </c>
      <c r="C28" s="548">
        <v>30327</v>
      </c>
      <c r="D28" s="549">
        <v>8559</v>
      </c>
      <c r="E28" s="549">
        <v>8236</v>
      </c>
    </row>
    <row r="29" spans="1:5" s="546" customFormat="1" ht="15" customHeight="1">
      <c r="A29" s="547" t="s">
        <v>149</v>
      </c>
      <c r="B29" s="548">
        <v>39</v>
      </c>
      <c r="C29" s="548">
        <v>42143</v>
      </c>
      <c r="D29" s="549">
        <v>9932</v>
      </c>
      <c r="E29" s="549">
        <v>8898</v>
      </c>
    </row>
    <row r="30" spans="1:5" s="546" customFormat="1" ht="15" customHeight="1">
      <c r="A30" s="547" t="s">
        <v>132</v>
      </c>
      <c r="B30" s="548">
        <v>39</v>
      </c>
      <c r="C30" s="548">
        <v>33692</v>
      </c>
      <c r="D30" s="549">
        <v>10015</v>
      </c>
      <c r="E30" s="549">
        <v>9631</v>
      </c>
    </row>
    <row r="31" spans="1:5" s="546" customFormat="1" ht="15" customHeight="1">
      <c r="A31" s="547" t="s">
        <v>122</v>
      </c>
      <c r="B31" s="548">
        <v>34</v>
      </c>
      <c r="C31" s="548">
        <v>16997</v>
      </c>
      <c r="D31" s="549">
        <v>4278</v>
      </c>
      <c r="E31" s="549">
        <v>3379</v>
      </c>
    </row>
    <row r="32" spans="1:5" s="546" customFormat="1" ht="15" customHeight="1">
      <c r="A32" s="547" t="s">
        <v>131</v>
      </c>
      <c r="B32" s="548">
        <v>33</v>
      </c>
      <c r="C32" s="548">
        <v>35573</v>
      </c>
      <c r="D32" s="549">
        <v>12353</v>
      </c>
      <c r="E32" s="549">
        <v>10706</v>
      </c>
    </row>
    <row r="33" spans="1:5" s="546" customFormat="1" ht="15" customHeight="1">
      <c r="A33" s="547" t="s">
        <v>153</v>
      </c>
      <c r="B33" s="548">
        <v>30</v>
      </c>
      <c r="C33" s="548">
        <v>23363</v>
      </c>
      <c r="D33" s="549">
        <v>7088</v>
      </c>
      <c r="E33" s="549">
        <v>8372</v>
      </c>
    </row>
    <row r="34" spans="1:5" s="546" customFormat="1" ht="15" customHeight="1">
      <c r="A34" s="547" t="s">
        <v>134</v>
      </c>
      <c r="B34" s="548">
        <v>29</v>
      </c>
      <c r="C34" s="548">
        <v>39264</v>
      </c>
      <c r="D34" s="549">
        <v>10854</v>
      </c>
      <c r="E34" s="549">
        <v>7159</v>
      </c>
    </row>
    <row r="35" spans="1:5" s="546" customFormat="1" ht="15" customHeight="1">
      <c r="A35" s="547" t="s">
        <v>112</v>
      </c>
      <c r="B35" s="548">
        <v>29</v>
      </c>
      <c r="C35" s="548">
        <v>31274</v>
      </c>
      <c r="D35" s="551">
        <v>7535</v>
      </c>
      <c r="E35" s="549">
        <v>7254</v>
      </c>
    </row>
    <row r="36" spans="1:5" s="546" customFormat="1" ht="15" customHeight="1">
      <c r="A36" s="547" t="s">
        <v>146</v>
      </c>
      <c r="B36" s="548">
        <v>28</v>
      </c>
      <c r="C36" s="548">
        <v>39609</v>
      </c>
      <c r="D36" s="551">
        <v>9027</v>
      </c>
      <c r="E36" s="549">
        <v>8141</v>
      </c>
    </row>
    <row r="37" spans="1:5" s="546" customFormat="1" ht="15" customHeight="1">
      <c r="A37" s="547" t="s">
        <v>115</v>
      </c>
      <c r="B37" s="548">
        <v>28</v>
      </c>
      <c r="C37" s="548">
        <v>27151</v>
      </c>
      <c r="D37" s="551">
        <v>6045</v>
      </c>
      <c r="E37" s="549">
        <v>5307</v>
      </c>
    </row>
    <row r="38" spans="1:5" s="546" customFormat="1" ht="15" customHeight="1">
      <c r="A38" s="547" t="s">
        <v>128</v>
      </c>
      <c r="B38" s="548">
        <v>28</v>
      </c>
      <c r="C38" s="548">
        <v>19790</v>
      </c>
      <c r="D38" s="551">
        <v>5695</v>
      </c>
      <c r="E38" s="549">
        <v>3913</v>
      </c>
    </row>
    <row r="39" spans="1:5" s="546" customFormat="1" ht="15" customHeight="1">
      <c r="A39" s="547" t="s">
        <v>133</v>
      </c>
      <c r="B39" s="548">
        <v>25</v>
      </c>
      <c r="C39" s="548">
        <v>33621</v>
      </c>
      <c r="D39" s="551">
        <v>7378</v>
      </c>
      <c r="E39" s="549">
        <v>5474</v>
      </c>
    </row>
    <row r="40" spans="1:5" s="546" customFormat="1" ht="15" customHeight="1">
      <c r="A40" s="547" t="s">
        <v>136</v>
      </c>
      <c r="B40" s="548">
        <v>25</v>
      </c>
      <c r="C40" s="548">
        <v>23022</v>
      </c>
      <c r="D40" s="551">
        <v>5899</v>
      </c>
      <c r="E40" s="549">
        <v>3153</v>
      </c>
    </row>
    <row r="41" spans="1:5" s="546" customFormat="1" ht="15" customHeight="1">
      <c r="A41" s="547" t="s">
        <v>113</v>
      </c>
      <c r="B41" s="548">
        <v>25</v>
      </c>
      <c r="C41" s="548">
        <v>18765</v>
      </c>
      <c r="D41" s="551">
        <v>4644</v>
      </c>
      <c r="E41" s="549">
        <v>3449</v>
      </c>
    </row>
    <row r="42" spans="1:5" s="546" customFormat="1" ht="15" customHeight="1">
      <c r="A42" s="547" t="s">
        <v>141</v>
      </c>
      <c r="B42" s="548">
        <v>22</v>
      </c>
      <c r="C42" s="548">
        <v>25827</v>
      </c>
      <c r="D42" s="549">
        <v>6300</v>
      </c>
      <c r="E42" s="549">
        <v>5768</v>
      </c>
    </row>
    <row r="43" spans="1:5" s="546" customFormat="1" ht="15" customHeight="1">
      <c r="A43" s="547" t="s">
        <v>105</v>
      </c>
      <c r="B43" s="548">
        <v>21</v>
      </c>
      <c r="C43" s="548">
        <v>25975</v>
      </c>
      <c r="D43" s="549">
        <v>5379</v>
      </c>
      <c r="E43" s="549">
        <v>3430</v>
      </c>
    </row>
    <row r="44" spans="1:5" s="546" customFormat="1" ht="15" customHeight="1">
      <c r="A44" s="547" t="s">
        <v>110</v>
      </c>
      <c r="B44" s="548">
        <v>21</v>
      </c>
      <c r="C44" s="548">
        <v>13499</v>
      </c>
      <c r="D44" s="549">
        <v>4369</v>
      </c>
      <c r="E44" s="549">
        <v>3678</v>
      </c>
    </row>
    <row r="45" spans="1:5" s="546" customFormat="1" ht="15" customHeight="1">
      <c r="A45" s="547" t="s">
        <v>147</v>
      </c>
      <c r="B45" s="548">
        <v>19</v>
      </c>
      <c r="C45" s="548">
        <v>20554</v>
      </c>
      <c r="D45" s="549">
        <v>5482</v>
      </c>
      <c r="E45" s="549">
        <v>4123</v>
      </c>
    </row>
    <row r="46" spans="1:5" s="546" customFormat="1" ht="15" customHeight="1">
      <c r="A46" s="547" t="s">
        <v>107</v>
      </c>
      <c r="B46" s="548">
        <v>19</v>
      </c>
      <c r="C46" s="548">
        <v>8408</v>
      </c>
      <c r="D46" s="549">
        <v>2354</v>
      </c>
      <c r="E46" s="549">
        <v>3368</v>
      </c>
    </row>
    <row r="47" spans="1:5" s="546" customFormat="1" ht="15" customHeight="1">
      <c r="A47" s="547" t="s">
        <v>150</v>
      </c>
      <c r="B47" s="548">
        <v>17</v>
      </c>
      <c r="C47" s="548">
        <v>15728</v>
      </c>
      <c r="D47" s="549">
        <v>4920</v>
      </c>
      <c r="E47" s="549">
        <v>2996</v>
      </c>
    </row>
    <row r="48" spans="1:5" s="546" customFormat="1" ht="15" customHeight="1">
      <c r="A48" s="547" t="s">
        <v>109</v>
      </c>
      <c r="B48" s="548">
        <v>16</v>
      </c>
      <c r="C48" s="548">
        <v>28679</v>
      </c>
      <c r="D48" s="549">
        <v>8088</v>
      </c>
      <c r="E48" s="549">
        <v>4856</v>
      </c>
    </row>
    <row r="49" spans="1:5" s="546" customFormat="1" ht="15" customHeight="1">
      <c r="A49" s="547" t="s">
        <v>108</v>
      </c>
      <c r="B49" s="548">
        <v>16</v>
      </c>
      <c r="C49" s="548">
        <v>17203</v>
      </c>
      <c r="D49" s="549">
        <v>5548</v>
      </c>
      <c r="E49" s="549">
        <v>3210</v>
      </c>
    </row>
    <row r="50" spans="1:5" s="546" customFormat="1" ht="15" customHeight="1">
      <c r="A50" s="547" t="s">
        <v>151</v>
      </c>
      <c r="B50" s="548">
        <v>15</v>
      </c>
      <c r="C50" s="548">
        <v>11248</v>
      </c>
      <c r="D50" s="549">
        <v>2894</v>
      </c>
      <c r="E50" s="549">
        <v>2787</v>
      </c>
    </row>
    <row r="51" spans="1:5" s="546" customFormat="1" ht="15" customHeight="1">
      <c r="A51" s="547" t="s">
        <v>106</v>
      </c>
      <c r="B51" s="548">
        <v>15</v>
      </c>
      <c r="C51" s="548">
        <v>9031</v>
      </c>
      <c r="D51" s="549">
        <v>2443</v>
      </c>
      <c r="E51" s="549">
        <v>2013</v>
      </c>
    </row>
    <row r="52" spans="1:5" s="546" customFormat="1" ht="15" customHeight="1">
      <c r="A52" s="547" t="s">
        <v>154</v>
      </c>
      <c r="B52" s="548">
        <v>11</v>
      </c>
      <c r="C52" s="548">
        <v>8840</v>
      </c>
      <c r="D52" s="549">
        <v>1949</v>
      </c>
      <c r="E52" s="549">
        <v>1880</v>
      </c>
    </row>
    <row r="53" spans="1:5" s="554" customFormat="1" ht="18.75">
      <c r="A53" s="553"/>
      <c r="B53" s="552">
        <f>SUM(B3:B52)</f>
        <v>2011</v>
      </c>
      <c r="C53" s="552">
        <f>SUM(C3:C52)</f>
        <v>1972722</v>
      </c>
      <c r="D53" s="552">
        <f>SUM(D3:D52)</f>
        <v>512572</v>
      </c>
      <c r="E53" s="552">
        <f>SUM(E3:E52)</f>
        <v>425910</v>
      </c>
    </row>
    <row r="54" spans="1:5" s="559" customFormat="1" ht="18.75" customHeight="1">
      <c r="A54" s="556" t="s">
        <v>705</v>
      </c>
      <c r="B54" s="557"/>
      <c r="C54" s="557"/>
      <c r="D54" s="557"/>
      <c r="E54" s="557"/>
    </row>
  </sheetData>
  <sheetProtection/>
  <printOptions horizontalCentered="1"/>
  <pageMargins left="0.49" right="0.45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2"/>
  <sheetViews>
    <sheetView showGridLines="0" view="pageBreakPreview" zoomScale="120" zoomScaleNormal="130" zoomScaleSheetLayoutView="120" zoomScalePageLayoutView="0" workbookViewId="0" topLeftCell="A1">
      <selection activeCell="J11" sqref="J11"/>
    </sheetView>
  </sheetViews>
  <sheetFormatPr defaultColWidth="9.140625" defaultRowHeight="18" customHeight="1"/>
  <cols>
    <col min="1" max="1" width="18.7109375" style="247" customWidth="1"/>
    <col min="2" max="2" width="8.00390625" style="247" bestFit="1" customWidth="1"/>
    <col min="3" max="3" width="8.28125" style="247" customWidth="1"/>
    <col min="4" max="4" width="8.28125" style="247" bestFit="1" customWidth="1"/>
    <col min="5" max="5" width="10.421875" style="247" customWidth="1"/>
    <col min="6" max="6" width="18.7109375" style="247" customWidth="1"/>
    <col min="7" max="7" width="12.140625" style="247" customWidth="1"/>
    <col min="8" max="8" width="9.7109375" style="247" bestFit="1" customWidth="1"/>
    <col min="9" max="16384" width="9.140625" style="247" customWidth="1"/>
  </cols>
  <sheetData>
    <row r="1" spans="1:7" s="236" customFormat="1" ht="21" customHeight="1">
      <c r="A1" s="650" t="s">
        <v>28</v>
      </c>
      <c r="B1" s="650"/>
      <c r="C1" s="650"/>
      <c r="D1" s="650"/>
      <c r="E1" s="650"/>
      <c r="F1" s="650"/>
      <c r="G1" s="650"/>
    </row>
    <row r="2" spans="1:7" s="237" customFormat="1" ht="21" customHeight="1">
      <c r="A2" s="257" t="s">
        <v>27</v>
      </c>
      <c r="B2" s="238" t="s">
        <v>1</v>
      </c>
      <c r="C2" s="238" t="s">
        <v>7</v>
      </c>
      <c r="D2" s="238" t="s">
        <v>8</v>
      </c>
      <c r="E2" s="238" t="s">
        <v>723</v>
      </c>
      <c r="F2" s="238" t="s">
        <v>724</v>
      </c>
      <c r="G2" s="238" t="s">
        <v>726</v>
      </c>
    </row>
    <row r="3" spans="1:8" s="243" customFormat="1" ht="16.5" customHeight="1">
      <c r="A3" s="239" t="s">
        <v>264</v>
      </c>
      <c r="B3" s="239">
        <f>SUM(B4:B6)</f>
        <v>110481</v>
      </c>
      <c r="C3" s="239">
        <f>SUM(C4:C6)</f>
        <v>53240</v>
      </c>
      <c r="D3" s="239">
        <f>SUM(D4:D6)</f>
        <v>57241</v>
      </c>
      <c r="E3" s="240">
        <f>SUM(E4:E6)</f>
        <v>12.994</v>
      </c>
      <c r="F3" s="241">
        <f aca="true" t="shared" si="0" ref="F3:F34">B3/E3</f>
        <v>8502.462675080807</v>
      </c>
      <c r="G3" s="239">
        <f>SUM(G4:G6)</f>
        <v>57872</v>
      </c>
      <c r="H3" s="242"/>
    </row>
    <row r="4" spans="1:7" s="243" customFormat="1" ht="16.5" customHeight="1">
      <c r="A4" s="244" t="s">
        <v>265</v>
      </c>
      <c r="B4" s="244">
        <f>SUM(C4:D4)</f>
        <v>11892</v>
      </c>
      <c r="C4" s="244">
        <v>5555</v>
      </c>
      <c r="D4" s="244">
        <v>6337</v>
      </c>
      <c r="E4" s="245">
        <v>1.895</v>
      </c>
      <c r="F4" s="246">
        <f t="shared" si="0"/>
        <v>6275.461741424802</v>
      </c>
      <c r="G4" s="244">
        <v>10242</v>
      </c>
    </row>
    <row r="5" spans="1:7" ht="16.5" customHeight="1">
      <c r="A5" s="244" t="s">
        <v>266</v>
      </c>
      <c r="B5" s="244">
        <f>SUM(C5:D5)</f>
        <v>74392</v>
      </c>
      <c r="C5" s="244">
        <v>36249</v>
      </c>
      <c r="D5" s="244">
        <v>38143</v>
      </c>
      <c r="E5" s="245">
        <v>7.249</v>
      </c>
      <c r="F5" s="246">
        <f t="shared" si="0"/>
        <v>10262.381018071459</v>
      </c>
      <c r="G5" s="244">
        <v>31586</v>
      </c>
    </row>
    <row r="6" spans="1:7" ht="16.5" customHeight="1">
      <c r="A6" s="244" t="s">
        <v>267</v>
      </c>
      <c r="B6" s="244">
        <f>SUM(C6:D6)</f>
        <v>24197</v>
      </c>
      <c r="C6" s="244">
        <v>11436</v>
      </c>
      <c r="D6" s="244">
        <v>12761</v>
      </c>
      <c r="E6" s="245">
        <v>3.85</v>
      </c>
      <c r="F6" s="246">
        <f t="shared" si="0"/>
        <v>6284.9350649350645</v>
      </c>
      <c r="G6" s="244">
        <v>16044</v>
      </c>
    </row>
    <row r="7" spans="1:7" s="243" customFormat="1" ht="16.5" customHeight="1">
      <c r="A7" s="239" t="s">
        <v>268</v>
      </c>
      <c r="B7" s="239">
        <f>SUM(B8:B11)</f>
        <v>77471</v>
      </c>
      <c r="C7" s="239">
        <f>SUM(C8:C11)</f>
        <v>36333</v>
      </c>
      <c r="D7" s="239">
        <f>SUM(D8:D11)</f>
        <v>41138</v>
      </c>
      <c r="E7" s="240">
        <f>SUM(E8:E11)</f>
        <v>6.051</v>
      </c>
      <c r="F7" s="241">
        <f t="shared" si="0"/>
        <v>12803.007767311188</v>
      </c>
      <c r="G7" s="239">
        <f>SUM(G8:G11)</f>
        <v>35127</v>
      </c>
    </row>
    <row r="8" spans="1:7" s="243" customFormat="1" ht="16.5" customHeight="1">
      <c r="A8" s="244" t="s">
        <v>269</v>
      </c>
      <c r="B8" s="244">
        <f>SUM(C8:D8)</f>
        <v>19550</v>
      </c>
      <c r="C8" s="244">
        <v>9028</v>
      </c>
      <c r="D8" s="244">
        <v>10522</v>
      </c>
      <c r="E8" s="245">
        <v>1.773</v>
      </c>
      <c r="F8" s="246">
        <f t="shared" si="0"/>
        <v>11026.508742244783</v>
      </c>
      <c r="G8" s="244">
        <v>12440</v>
      </c>
    </row>
    <row r="9" spans="1:7" ht="16.5" customHeight="1">
      <c r="A9" s="244" t="s">
        <v>270</v>
      </c>
      <c r="B9" s="244">
        <f>SUM(C9:D9)</f>
        <v>15417</v>
      </c>
      <c r="C9" s="244">
        <v>7341</v>
      </c>
      <c r="D9" s="244">
        <v>8076</v>
      </c>
      <c r="E9" s="245">
        <v>0.727</v>
      </c>
      <c r="F9" s="246">
        <f t="shared" si="0"/>
        <v>21206.327372764787</v>
      </c>
      <c r="G9" s="244">
        <v>5679</v>
      </c>
    </row>
    <row r="10" spans="1:7" ht="16.5" customHeight="1">
      <c r="A10" s="244" t="s">
        <v>271</v>
      </c>
      <c r="B10" s="244">
        <f>SUM(C10:D10)</f>
        <v>26991</v>
      </c>
      <c r="C10" s="244">
        <v>12601</v>
      </c>
      <c r="D10" s="244">
        <v>14390</v>
      </c>
      <c r="E10" s="245">
        <v>2.234</v>
      </c>
      <c r="F10" s="246">
        <f t="shared" si="0"/>
        <v>12081.915846016114</v>
      </c>
      <c r="G10" s="244">
        <v>11953</v>
      </c>
    </row>
    <row r="11" spans="1:7" ht="16.5" customHeight="1">
      <c r="A11" s="244" t="s">
        <v>272</v>
      </c>
      <c r="B11" s="244">
        <f>SUM(C11:D11)</f>
        <v>15513</v>
      </c>
      <c r="C11" s="244">
        <v>7363</v>
      </c>
      <c r="D11" s="244">
        <v>8150</v>
      </c>
      <c r="E11" s="245">
        <v>1.317</v>
      </c>
      <c r="F11" s="246">
        <f t="shared" si="0"/>
        <v>11779.043280182234</v>
      </c>
      <c r="G11" s="244">
        <v>5055</v>
      </c>
    </row>
    <row r="12" spans="1:7" s="243" customFormat="1" ht="16.5" customHeight="1">
      <c r="A12" s="239" t="s">
        <v>273</v>
      </c>
      <c r="B12" s="239">
        <f>SUM(B13:B17)</f>
        <v>165352</v>
      </c>
      <c r="C12" s="239">
        <f>SUM(C13:C17)</f>
        <v>78804</v>
      </c>
      <c r="D12" s="239">
        <f>SUM(D13:D17)</f>
        <v>86548</v>
      </c>
      <c r="E12" s="240">
        <f>SUM(E13:E17)</f>
        <v>110.68599999999999</v>
      </c>
      <c r="F12" s="241">
        <f t="shared" si="0"/>
        <v>1493.883598648429</v>
      </c>
      <c r="G12" s="239">
        <f>SUM(G13:G17)</f>
        <v>64594</v>
      </c>
    </row>
    <row r="13" spans="1:7" s="243" customFormat="1" ht="16.5" customHeight="1">
      <c r="A13" s="244" t="s">
        <v>274</v>
      </c>
      <c r="B13" s="244">
        <f>SUM(C13:D13)</f>
        <v>10017</v>
      </c>
      <c r="C13" s="244">
        <v>4825</v>
      </c>
      <c r="D13" s="244">
        <v>5192</v>
      </c>
      <c r="E13" s="245">
        <v>11.396</v>
      </c>
      <c r="F13" s="246">
        <f t="shared" si="0"/>
        <v>878.992628992629</v>
      </c>
      <c r="G13" s="244">
        <v>3438</v>
      </c>
    </row>
    <row r="14" spans="1:7" s="243" customFormat="1" ht="16.5" customHeight="1">
      <c r="A14" s="244" t="s">
        <v>275</v>
      </c>
      <c r="B14" s="244">
        <f>SUM(C14:D14)</f>
        <v>15312</v>
      </c>
      <c r="C14" s="244">
        <v>7591</v>
      </c>
      <c r="D14" s="244">
        <v>7721</v>
      </c>
      <c r="E14" s="245">
        <v>15.823</v>
      </c>
      <c r="F14" s="246">
        <f t="shared" si="0"/>
        <v>967.7052392087468</v>
      </c>
      <c r="G14" s="244">
        <v>3723</v>
      </c>
    </row>
    <row r="15" spans="1:7" s="243" customFormat="1" ht="16.5" customHeight="1">
      <c r="A15" s="244" t="s">
        <v>276</v>
      </c>
      <c r="B15" s="244">
        <f>SUM(C15:D15)</f>
        <v>66958</v>
      </c>
      <c r="C15" s="244">
        <v>31531</v>
      </c>
      <c r="D15" s="244">
        <v>35427</v>
      </c>
      <c r="E15" s="245">
        <v>18.644</v>
      </c>
      <c r="F15" s="246">
        <f t="shared" si="0"/>
        <v>3591.396695987986</v>
      </c>
      <c r="G15" s="244">
        <v>29821</v>
      </c>
    </row>
    <row r="16" spans="1:7" s="248" customFormat="1" ht="16.5" customHeight="1">
      <c r="A16" s="244" t="s">
        <v>277</v>
      </c>
      <c r="B16" s="244">
        <f>SUM(C16:D16)</f>
        <v>49274</v>
      </c>
      <c r="C16" s="244">
        <v>23363</v>
      </c>
      <c r="D16" s="244">
        <v>25911</v>
      </c>
      <c r="E16" s="245">
        <v>24.249</v>
      </c>
      <c r="F16" s="246">
        <f t="shared" si="0"/>
        <v>2032.0013196420473</v>
      </c>
      <c r="G16" s="244">
        <v>19544</v>
      </c>
    </row>
    <row r="17" spans="1:7" ht="16.5" customHeight="1">
      <c r="A17" s="244" t="s">
        <v>278</v>
      </c>
      <c r="B17" s="244">
        <f>SUM(C17:D17)</f>
        <v>23791</v>
      </c>
      <c r="C17" s="244">
        <v>11494</v>
      </c>
      <c r="D17" s="244">
        <v>12297</v>
      </c>
      <c r="E17" s="245">
        <v>40.574</v>
      </c>
      <c r="F17" s="246">
        <f t="shared" si="0"/>
        <v>586.3607236161089</v>
      </c>
      <c r="G17" s="244">
        <v>8068</v>
      </c>
    </row>
    <row r="18" spans="1:7" s="249" customFormat="1" ht="16.5" customHeight="1">
      <c r="A18" s="239" t="s">
        <v>279</v>
      </c>
      <c r="B18" s="239">
        <f>SUM(B19:B20)</f>
        <v>87169</v>
      </c>
      <c r="C18" s="239">
        <f>SUM(C19:C20)</f>
        <v>40719</v>
      </c>
      <c r="D18" s="239">
        <f>SUM(D19:D20)</f>
        <v>46450</v>
      </c>
      <c r="E18" s="240">
        <f>SUM(E19:E20)</f>
        <v>25.98</v>
      </c>
      <c r="F18" s="241">
        <f t="shared" si="0"/>
        <v>3355.2347959969206</v>
      </c>
      <c r="G18" s="239">
        <f>SUM(G19:G20)</f>
        <v>35211</v>
      </c>
    </row>
    <row r="19" spans="1:7" s="250" customFormat="1" ht="16.5" customHeight="1">
      <c r="A19" s="244" t="s">
        <v>280</v>
      </c>
      <c r="B19" s="244">
        <f>SUM(C19:D19)</f>
        <v>38642</v>
      </c>
      <c r="C19" s="244">
        <v>18338</v>
      </c>
      <c r="D19" s="244">
        <v>20304</v>
      </c>
      <c r="E19" s="245">
        <v>12.917</v>
      </c>
      <c r="F19" s="246">
        <f t="shared" si="0"/>
        <v>2991.561508090114</v>
      </c>
      <c r="G19" s="244">
        <v>13225</v>
      </c>
    </row>
    <row r="20" spans="1:7" s="250" customFormat="1" ht="16.5" customHeight="1">
      <c r="A20" s="244" t="s">
        <v>281</v>
      </c>
      <c r="B20" s="244">
        <f>SUM(C20:D20)</f>
        <v>48527</v>
      </c>
      <c r="C20" s="244">
        <v>22381</v>
      </c>
      <c r="D20" s="244">
        <v>26146</v>
      </c>
      <c r="E20" s="245">
        <v>13.063</v>
      </c>
      <c r="F20" s="246">
        <f t="shared" si="0"/>
        <v>3714.843450968384</v>
      </c>
      <c r="G20" s="244">
        <v>21986</v>
      </c>
    </row>
    <row r="21" spans="1:7" s="243" customFormat="1" ht="16.5" customHeight="1">
      <c r="A21" s="239" t="s">
        <v>282</v>
      </c>
      <c r="B21" s="239">
        <f>SUM(B22:B26)</f>
        <v>161409</v>
      </c>
      <c r="C21" s="239">
        <f>SUM(C22:C26)</f>
        <v>76186</v>
      </c>
      <c r="D21" s="239">
        <f>SUM(D22:D26)</f>
        <v>85223</v>
      </c>
      <c r="E21" s="240">
        <f>SUM(E22:E26)</f>
        <v>32.908</v>
      </c>
      <c r="F21" s="241">
        <f t="shared" si="0"/>
        <v>4904.855962076091</v>
      </c>
      <c r="G21" s="239">
        <f>SUM(G22:G26)</f>
        <v>90411</v>
      </c>
    </row>
    <row r="22" spans="1:7" s="243" customFormat="1" ht="16.5" customHeight="1">
      <c r="A22" s="244" t="s">
        <v>283</v>
      </c>
      <c r="B22" s="244">
        <f>SUM(C22:D22)</f>
        <v>25769</v>
      </c>
      <c r="C22" s="244">
        <v>12636</v>
      </c>
      <c r="D22" s="244">
        <v>13133</v>
      </c>
      <c r="E22" s="251">
        <v>7.878</v>
      </c>
      <c r="F22" s="246">
        <f t="shared" si="0"/>
        <v>3271.007870017771</v>
      </c>
      <c r="G22" s="244">
        <v>13010</v>
      </c>
    </row>
    <row r="23" spans="1:7" s="243" customFormat="1" ht="16.5" customHeight="1">
      <c r="A23" s="244" t="s">
        <v>284</v>
      </c>
      <c r="B23" s="244">
        <f>SUM(C23:D23)</f>
        <v>29836</v>
      </c>
      <c r="C23" s="244">
        <v>13431</v>
      </c>
      <c r="D23" s="244">
        <v>16405</v>
      </c>
      <c r="E23" s="251">
        <v>5.488</v>
      </c>
      <c r="F23" s="246">
        <f t="shared" si="0"/>
        <v>5436.588921282799</v>
      </c>
      <c r="G23" s="244">
        <v>21554</v>
      </c>
    </row>
    <row r="24" spans="1:7" ht="16.5" customHeight="1">
      <c r="A24" s="244" t="s">
        <v>285</v>
      </c>
      <c r="B24" s="244">
        <f>SUM(C24:D24)</f>
        <v>38465</v>
      </c>
      <c r="C24" s="244">
        <v>18056</v>
      </c>
      <c r="D24" s="244">
        <v>20409</v>
      </c>
      <c r="E24" s="251">
        <v>6.026</v>
      </c>
      <c r="F24" s="246">
        <f t="shared" si="0"/>
        <v>6383.172917358115</v>
      </c>
      <c r="G24" s="244">
        <v>22449</v>
      </c>
    </row>
    <row r="25" spans="1:7" ht="16.5" customHeight="1">
      <c r="A25" s="244" t="s">
        <v>286</v>
      </c>
      <c r="B25" s="244">
        <f>SUM(C25:D25)</f>
        <v>46797</v>
      </c>
      <c r="C25" s="244">
        <v>22202</v>
      </c>
      <c r="D25" s="244">
        <v>24595</v>
      </c>
      <c r="E25" s="251">
        <v>10.69</v>
      </c>
      <c r="F25" s="246">
        <f t="shared" si="0"/>
        <v>4377.642656688494</v>
      </c>
      <c r="G25" s="244">
        <v>21943</v>
      </c>
    </row>
    <row r="26" spans="1:7" ht="16.5" customHeight="1">
      <c r="A26" s="244" t="s">
        <v>287</v>
      </c>
      <c r="B26" s="244">
        <f>SUM(C26:D26)</f>
        <v>20542</v>
      </c>
      <c r="C26" s="244">
        <v>9861</v>
      </c>
      <c r="D26" s="244">
        <v>10681</v>
      </c>
      <c r="E26" s="251">
        <v>2.826</v>
      </c>
      <c r="F26" s="246">
        <f t="shared" si="0"/>
        <v>7268.9313517339</v>
      </c>
      <c r="G26" s="244">
        <v>11455</v>
      </c>
    </row>
    <row r="27" spans="1:7" s="243" customFormat="1" ht="16.5" customHeight="1">
      <c r="A27" s="239" t="s">
        <v>288</v>
      </c>
      <c r="B27" s="239">
        <f>SUM(B28:B31)</f>
        <v>158646</v>
      </c>
      <c r="C27" s="239">
        <f>SUM(C28:C31)</f>
        <v>76115</v>
      </c>
      <c r="D27" s="239">
        <f>SUM(D28:D31)</f>
        <v>82531</v>
      </c>
      <c r="E27" s="240">
        <f>SUM(E28:E31)</f>
        <v>26.265</v>
      </c>
      <c r="F27" s="241">
        <f t="shared" si="0"/>
        <v>6040.205596801828</v>
      </c>
      <c r="G27" s="239">
        <f>SUM(G28:G31)</f>
        <v>59350</v>
      </c>
    </row>
    <row r="28" spans="1:7" s="243" customFormat="1" ht="16.5" customHeight="1">
      <c r="A28" s="244" t="s">
        <v>289</v>
      </c>
      <c r="B28" s="244">
        <f>SUM(C28:D28)</f>
        <v>37951</v>
      </c>
      <c r="C28" s="244">
        <v>18329</v>
      </c>
      <c r="D28" s="244">
        <v>19622</v>
      </c>
      <c r="E28" s="245">
        <v>5.183</v>
      </c>
      <c r="F28" s="246">
        <f t="shared" si="0"/>
        <v>7322.207215898129</v>
      </c>
      <c r="G28" s="244">
        <v>14394</v>
      </c>
    </row>
    <row r="29" spans="1:7" s="243" customFormat="1" ht="16.5" customHeight="1">
      <c r="A29" s="244" t="s">
        <v>290</v>
      </c>
      <c r="B29" s="244">
        <f>SUM(C29:D29)</f>
        <v>39819</v>
      </c>
      <c r="C29" s="244">
        <v>19150</v>
      </c>
      <c r="D29" s="244">
        <v>20669</v>
      </c>
      <c r="E29" s="245">
        <v>5.789</v>
      </c>
      <c r="F29" s="246">
        <f t="shared" si="0"/>
        <v>6878.3900500950085</v>
      </c>
      <c r="G29" s="244">
        <v>13523</v>
      </c>
    </row>
    <row r="30" spans="1:7" ht="16.5" customHeight="1">
      <c r="A30" s="244" t="s">
        <v>291</v>
      </c>
      <c r="B30" s="244">
        <f>SUM(C30:D30)</f>
        <v>36865</v>
      </c>
      <c r="C30" s="244">
        <v>17708</v>
      </c>
      <c r="D30" s="244">
        <v>19157</v>
      </c>
      <c r="E30" s="245">
        <v>3.375</v>
      </c>
      <c r="F30" s="246">
        <f t="shared" si="0"/>
        <v>10922.962962962964</v>
      </c>
      <c r="G30" s="244">
        <v>12502</v>
      </c>
    </row>
    <row r="31" spans="1:7" ht="16.5" customHeight="1">
      <c r="A31" s="244" t="s">
        <v>292</v>
      </c>
      <c r="B31" s="244">
        <f>SUM(C31:D31)</f>
        <v>44011</v>
      </c>
      <c r="C31" s="244">
        <v>20928</v>
      </c>
      <c r="D31" s="244">
        <v>23083</v>
      </c>
      <c r="E31" s="245">
        <v>11.918</v>
      </c>
      <c r="F31" s="246">
        <f t="shared" si="0"/>
        <v>3692.8175868434305</v>
      </c>
      <c r="G31" s="244">
        <v>18931</v>
      </c>
    </row>
    <row r="32" spans="1:7" s="243" customFormat="1" ht="16.5" customHeight="1">
      <c r="A32" s="239" t="s">
        <v>293</v>
      </c>
      <c r="B32" s="239">
        <f>SUM(B33:B35)</f>
        <v>166210</v>
      </c>
      <c r="C32" s="239">
        <f>SUM(C33:C35)</f>
        <v>82691</v>
      </c>
      <c r="D32" s="239">
        <f>SUM(D33:D35)</f>
        <v>83519</v>
      </c>
      <c r="E32" s="240">
        <f>SUM(E33:E35)</f>
        <v>36.803</v>
      </c>
      <c r="F32" s="241">
        <f t="shared" si="0"/>
        <v>4516.207917832786</v>
      </c>
      <c r="G32" s="239">
        <f>SUM(G33:G35)</f>
        <v>65000</v>
      </c>
    </row>
    <row r="33" spans="1:7" ht="16.5" customHeight="1">
      <c r="A33" s="244" t="s">
        <v>294</v>
      </c>
      <c r="B33" s="244">
        <f>SUM(C33:D33)</f>
        <v>80879</v>
      </c>
      <c r="C33" s="244">
        <v>38132</v>
      </c>
      <c r="D33" s="244">
        <v>42747</v>
      </c>
      <c r="E33" s="245">
        <v>10.605</v>
      </c>
      <c r="F33" s="246">
        <f t="shared" si="0"/>
        <v>7626.496935407827</v>
      </c>
      <c r="G33" s="244">
        <v>33335</v>
      </c>
    </row>
    <row r="34" spans="1:7" ht="16.5" customHeight="1">
      <c r="A34" s="244" t="s">
        <v>295</v>
      </c>
      <c r="B34" s="244">
        <f>SUM(C34:D34)</f>
        <v>23499</v>
      </c>
      <c r="C34" s="244">
        <v>13383</v>
      </c>
      <c r="D34" s="244">
        <v>10116</v>
      </c>
      <c r="E34" s="245">
        <v>14.664</v>
      </c>
      <c r="F34" s="246">
        <f t="shared" si="0"/>
        <v>1602.495908346972</v>
      </c>
      <c r="G34" s="244">
        <v>8479</v>
      </c>
    </row>
    <row r="35" spans="1:7" ht="16.5" customHeight="1">
      <c r="A35" s="244" t="s">
        <v>296</v>
      </c>
      <c r="B35" s="244">
        <f>SUM(C35:D35)</f>
        <v>61832</v>
      </c>
      <c r="C35" s="244">
        <v>31176</v>
      </c>
      <c r="D35" s="244">
        <v>30656</v>
      </c>
      <c r="E35" s="245">
        <v>11.534</v>
      </c>
      <c r="F35" s="246">
        <f aca="true" t="shared" si="1" ref="F35:F66">B35/E35</f>
        <v>5360.8461938616265</v>
      </c>
      <c r="G35" s="244">
        <v>23186</v>
      </c>
    </row>
    <row r="36" spans="1:7" s="243" customFormat="1" ht="16.5" customHeight="1">
      <c r="A36" s="239" t="s">
        <v>297</v>
      </c>
      <c r="B36" s="239">
        <f>SUM(B37:B37)</f>
        <v>131847</v>
      </c>
      <c r="C36" s="239">
        <f>SUM(C37)</f>
        <v>61684</v>
      </c>
      <c r="D36" s="239">
        <f>SUM(D37:D37)</f>
        <v>70163</v>
      </c>
      <c r="E36" s="240">
        <f>SUM(E37)</f>
        <v>8.354</v>
      </c>
      <c r="F36" s="241">
        <f t="shared" si="1"/>
        <v>15782.49940148432</v>
      </c>
      <c r="G36" s="239">
        <f>SUM(G37)</f>
        <v>52426</v>
      </c>
    </row>
    <row r="37" spans="1:7" ht="16.5" customHeight="1">
      <c r="A37" s="244" t="s">
        <v>298</v>
      </c>
      <c r="B37" s="244">
        <f>SUM(C37:D37)</f>
        <v>131847</v>
      </c>
      <c r="C37" s="244">
        <v>61684</v>
      </c>
      <c r="D37" s="244">
        <v>70163</v>
      </c>
      <c r="E37" s="245">
        <v>8.354</v>
      </c>
      <c r="F37" s="246">
        <f t="shared" si="1"/>
        <v>15782.49940148432</v>
      </c>
      <c r="G37" s="244">
        <v>52426</v>
      </c>
    </row>
    <row r="38" spans="1:7" s="243" customFormat="1" ht="16.5" customHeight="1">
      <c r="A38" s="239" t="s">
        <v>299</v>
      </c>
      <c r="B38" s="239">
        <f>SUM(B39:B43)</f>
        <v>108815</v>
      </c>
      <c r="C38" s="239">
        <f>SUM(C39:C43)</f>
        <v>57513</v>
      </c>
      <c r="D38" s="239">
        <f>SUM(D39:D43)</f>
        <v>51302</v>
      </c>
      <c r="E38" s="240">
        <f>SUM(E39:E43)</f>
        <v>10.665000000000001</v>
      </c>
      <c r="F38" s="241">
        <f t="shared" si="1"/>
        <v>10203.000468823253</v>
      </c>
      <c r="G38" s="239">
        <f>SUM(G39:G43)</f>
        <v>31751</v>
      </c>
    </row>
    <row r="39" spans="1:7" ht="16.5" customHeight="1">
      <c r="A39" s="244" t="s">
        <v>300</v>
      </c>
      <c r="B39" s="244">
        <f>SUM(C39:D39)</f>
        <v>16326</v>
      </c>
      <c r="C39" s="244">
        <v>9334</v>
      </c>
      <c r="D39" s="244">
        <v>6992</v>
      </c>
      <c r="E39" s="245">
        <v>2.233</v>
      </c>
      <c r="F39" s="246">
        <f t="shared" si="1"/>
        <v>7311.240483654276</v>
      </c>
      <c r="G39" s="244">
        <v>3595</v>
      </c>
    </row>
    <row r="40" spans="1:7" ht="16.5" customHeight="1">
      <c r="A40" s="244" t="s">
        <v>301</v>
      </c>
      <c r="B40" s="244">
        <f>SUM(C40:D40)</f>
        <v>60780</v>
      </c>
      <c r="C40" s="244">
        <v>33272</v>
      </c>
      <c r="D40" s="244">
        <v>27508</v>
      </c>
      <c r="E40" s="245">
        <v>5.282</v>
      </c>
      <c r="F40" s="246">
        <f t="shared" si="1"/>
        <v>11507.004922377888</v>
      </c>
      <c r="G40" s="244">
        <v>20221</v>
      </c>
    </row>
    <row r="41" spans="1:7" ht="16.5" customHeight="1">
      <c r="A41" s="244" t="s">
        <v>302</v>
      </c>
      <c r="B41" s="244">
        <f>SUM(C41:D41)</f>
        <v>12774</v>
      </c>
      <c r="C41" s="244">
        <v>5596</v>
      </c>
      <c r="D41" s="244">
        <v>7178</v>
      </c>
      <c r="E41" s="245">
        <v>1.074</v>
      </c>
      <c r="F41" s="246">
        <f t="shared" si="1"/>
        <v>11893.854748603351</v>
      </c>
      <c r="G41" s="244">
        <v>3050</v>
      </c>
    </row>
    <row r="42" spans="1:7" ht="16.5" customHeight="1">
      <c r="A42" s="244" t="s">
        <v>303</v>
      </c>
      <c r="B42" s="244">
        <f>SUM(C42:D42)</f>
        <v>10455</v>
      </c>
      <c r="C42" s="244">
        <v>5062</v>
      </c>
      <c r="D42" s="244">
        <v>5393</v>
      </c>
      <c r="E42" s="245">
        <v>1.737</v>
      </c>
      <c r="F42" s="246">
        <f t="shared" si="1"/>
        <v>6018.998272884283</v>
      </c>
      <c r="G42" s="244">
        <v>2473</v>
      </c>
    </row>
    <row r="43" spans="1:7" ht="16.5" customHeight="1">
      <c r="A43" s="244" t="s">
        <v>304</v>
      </c>
      <c r="B43" s="244">
        <f>SUM(C43:D43)</f>
        <v>8480</v>
      </c>
      <c r="C43" s="244">
        <v>4249</v>
      </c>
      <c r="D43" s="244">
        <v>4231</v>
      </c>
      <c r="E43" s="245">
        <v>0.339</v>
      </c>
      <c r="F43" s="246">
        <f t="shared" si="1"/>
        <v>25014.749262536872</v>
      </c>
      <c r="G43" s="244">
        <v>2412</v>
      </c>
    </row>
    <row r="44" spans="1:8" s="243" customFormat="1" ht="16.5" customHeight="1">
      <c r="A44" s="239" t="s">
        <v>305</v>
      </c>
      <c r="B44" s="239">
        <f>SUM(B45:B50)</f>
        <v>106786</v>
      </c>
      <c r="C44" s="239">
        <f>SUM(C45:C50)</f>
        <v>50414</v>
      </c>
      <c r="D44" s="239">
        <f>SUM(D45:D50)</f>
        <v>56372</v>
      </c>
      <c r="E44" s="240">
        <f>SUM(E45:E50)</f>
        <v>29.479</v>
      </c>
      <c r="F44" s="241">
        <f t="shared" si="1"/>
        <v>3622.4430950846368</v>
      </c>
      <c r="G44" s="239">
        <f>SUM(G45:G50)</f>
        <v>37445</v>
      </c>
      <c r="H44" s="242"/>
    </row>
    <row r="45" spans="1:7" ht="16.5" customHeight="1">
      <c r="A45" s="244" t="s">
        <v>306</v>
      </c>
      <c r="B45" s="244">
        <f aca="true" t="shared" si="2" ref="B45:B50">SUM(C45:D45)</f>
        <v>10797</v>
      </c>
      <c r="C45" s="244">
        <v>5113</v>
      </c>
      <c r="D45" s="244">
        <v>5684</v>
      </c>
      <c r="E45" s="245">
        <v>1.251</v>
      </c>
      <c r="F45" s="246">
        <f t="shared" si="1"/>
        <v>8630.695443645085</v>
      </c>
      <c r="G45" s="244">
        <v>4458</v>
      </c>
    </row>
    <row r="46" spans="1:7" ht="16.5" customHeight="1">
      <c r="A46" s="244" t="s">
        <v>307</v>
      </c>
      <c r="B46" s="244">
        <f t="shared" si="2"/>
        <v>24801</v>
      </c>
      <c r="C46" s="244">
        <v>11615</v>
      </c>
      <c r="D46" s="244">
        <v>13186</v>
      </c>
      <c r="E46" s="245">
        <v>7.338</v>
      </c>
      <c r="F46" s="246">
        <f t="shared" si="1"/>
        <v>3379.803761242845</v>
      </c>
      <c r="G46" s="244">
        <v>8609</v>
      </c>
    </row>
    <row r="47" spans="1:7" ht="16.5" customHeight="1">
      <c r="A47" s="244" t="s">
        <v>308</v>
      </c>
      <c r="B47" s="244">
        <f t="shared" si="2"/>
        <v>26897</v>
      </c>
      <c r="C47" s="244">
        <v>12693</v>
      </c>
      <c r="D47" s="244">
        <v>14204</v>
      </c>
      <c r="E47" s="245">
        <v>5.183</v>
      </c>
      <c r="F47" s="246">
        <f t="shared" si="1"/>
        <v>5189.4655604862055</v>
      </c>
      <c r="G47" s="244">
        <v>9883</v>
      </c>
    </row>
    <row r="48" spans="1:7" ht="16.5" customHeight="1">
      <c r="A48" s="244" t="s">
        <v>309</v>
      </c>
      <c r="B48" s="244">
        <f t="shared" si="2"/>
        <v>11215</v>
      </c>
      <c r="C48" s="244">
        <v>5289</v>
      </c>
      <c r="D48" s="244">
        <v>5926</v>
      </c>
      <c r="E48" s="245">
        <v>2.915</v>
      </c>
      <c r="F48" s="246">
        <f t="shared" si="1"/>
        <v>3847.3413379073754</v>
      </c>
      <c r="G48" s="244">
        <v>3501</v>
      </c>
    </row>
    <row r="49" spans="1:7" ht="16.5" customHeight="1">
      <c r="A49" s="244" t="s">
        <v>310</v>
      </c>
      <c r="B49" s="244">
        <f t="shared" si="2"/>
        <v>14303</v>
      </c>
      <c r="C49" s="244">
        <v>6823</v>
      </c>
      <c r="D49" s="244">
        <v>7480</v>
      </c>
      <c r="E49" s="245">
        <v>4.253</v>
      </c>
      <c r="F49" s="246">
        <f t="shared" si="1"/>
        <v>3363.037855631319</v>
      </c>
      <c r="G49" s="244">
        <v>4338</v>
      </c>
    </row>
    <row r="50" spans="1:7" ht="16.5" customHeight="1">
      <c r="A50" s="244" t="s">
        <v>311</v>
      </c>
      <c r="B50" s="244">
        <f t="shared" si="2"/>
        <v>18773</v>
      </c>
      <c r="C50" s="244">
        <v>8881</v>
      </c>
      <c r="D50" s="244">
        <v>9892</v>
      </c>
      <c r="E50" s="245">
        <v>8.539</v>
      </c>
      <c r="F50" s="246">
        <f t="shared" si="1"/>
        <v>2198.5009954327206</v>
      </c>
      <c r="G50" s="244">
        <v>6656</v>
      </c>
    </row>
    <row r="51" spans="1:7" s="243" customFormat="1" ht="16.5" customHeight="1">
      <c r="A51" s="239" t="s">
        <v>312</v>
      </c>
      <c r="B51" s="239">
        <f>SUM(B52:B53)</f>
        <v>75460</v>
      </c>
      <c r="C51" s="239">
        <f>SUM(C52:C53)</f>
        <v>35196</v>
      </c>
      <c r="D51" s="239">
        <f>SUM(D52:D53)</f>
        <v>40264</v>
      </c>
      <c r="E51" s="240">
        <f>SUM(E52:E53)</f>
        <v>50.219</v>
      </c>
      <c r="F51" s="241">
        <f t="shared" si="1"/>
        <v>1502.618530834943</v>
      </c>
      <c r="G51" s="239">
        <f>SUM(G52:G53)</f>
        <v>30040</v>
      </c>
    </row>
    <row r="52" spans="1:7" ht="16.5" customHeight="1">
      <c r="A52" s="244" t="s">
        <v>313</v>
      </c>
      <c r="B52" s="244">
        <f>SUM(C52:D52)</f>
        <v>21989</v>
      </c>
      <c r="C52" s="244">
        <v>10413</v>
      </c>
      <c r="D52" s="244">
        <v>11576</v>
      </c>
      <c r="E52" s="245">
        <v>21.521</v>
      </c>
      <c r="F52" s="246">
        <f t="shared" si="1"/>
        <v>1021.746201384694</v>
      </c>
      <c r="G52" s="244">
        <v>7610</v>
      </c>
    </row>
    <row r="53" spans="1:7" ht="16.5" customHeight="1">
      <c r="A53" s="244" t="s">
        <v>314</v>
      </c>
      <c r="B53" s="244">
        <f>SUM(C53:D53)</f>
        <v>53471</v>
      </c>
      <c r="C53" s="244">
        <v>24783</v>
      </c>
      <c r="D53" s="244">
        <v>28688</v>
      </c>
      <c r="E53" s="245">
        <v>28.698</v>
      </c>
      <c r="F53" s="246">
        <f t="shared" si="1"/>
        <v>1863.2308871698376</v>
      </c>
      <c r="G53" s="244">
        <v>22430</v>
      </c>
    </row>
    <row r="54" spans="1:7" s="243" customFormat="1" ht="16.5" customHeight="1">
      <c r="A54" s="239" t="s">
        <v>315</v>
      </c>
      <c r="B54" s="239">
        <f>SUM(B55:B56)</f>
        <v>115823</v>
      </c>
      <c r="C54" s="239">
        <f>SUM(C55:C56)</f>
        <v>54574</v>
      </c>
      <c r="D54" s="239">
        <f>SUM(D55:D56)</f>
        <v>61249</v>
      </c>
      <c r="E54" s="240">
        <f>SUM(E55:E56)</f>
        <v>30.741</v>
      </c>
      <c r="F54" s="241">
        <f t="shared" si="1"/>
        <v>3767.704368758336</v>
      </c>
      <c r="G54" s="239">
        <f>SUM(G55:G56)</f>
        <v>46212</v>
      </c>
    </row>
    <row r="55" spans="1:7" s="243" customFormat="1" ht="16.5" customHeight="1">
      <c r="A55" s="244" t="s">
        <v>316</v>
      </c>
      <c r="B55" s="244">
        <f>SUM(C55:D55)</f>
        <v>63736</v>
      </c>
      <c r="C55" s="244">
        <v>30073</v>
      </c>
      <c r="D55" s="244">
        <v>33663</v>
      </c>
      <c r="E55" s="245">
        <v>17.976</v>
      </c>
      <c r="F55" s="246">
        <f t="shared" si="1"/>
        <v>3545.6163773920784</v>
      </c>
      <c r="G55" s="244">
        <v>22538</v>
      </c>
    </row>
    <row r="56" spans="1:7" ht="16.5" customHeight="1">
      <c r="A56" s="244" t="s">
        <v>292</v>
      </c>
      <c r="B56" s="244">
        <f>SUM(C56:D56)</f>
        <v>52087</v>
      </c>
      <c r="C56" s="244">
        <v>24501</v>
      </c>
      <c r="D56" s="244">
        <v>27586</v>
      </c>
      <c r="E56" s="245">
        <v>12.765</v>
      </c>
      <c r="F56" s="246">
        <f t="shared" si="1"/>
        <v>4080.454367410889</v>
      </c>
      <c r="G56" s="244">
        <v>23674</v>
      </c>
    </row>
    <row r="57" spans="1:7" s="243" customFormat="1" ht="16.5" customHeight="1">
      <c r="A57" s="239" t="s">
        <v>317</v>
      </c>
      <c r="B57" s="239">
        <f>SUM(B58:B64)</f>
        <v>121539</v>
      </c>
      <c r="C57" s="239">
        <f>SUM(C58:C64)</f>
        <v>57651</v>
      </c>
      <c r="D57" s="239">
        <f>SUM(D58:D64)</f>
        <v>63888</v>
      </c>
      <c r="E57" s="240">
        <f>SUM(E58:E64)</f>
        <v>8.551</v>
      </c>
      <c r="F57" s="241">
        <f t="shared" si="1"/>
        <v>14213.425330370717</v>
      </c>
      <c r="G57" s="239">
        <f>SUM(G58:G64)</f>
        <v>46447</v>
      </c>
    </row>
    <row r="58" spans="1:7" s="243" customFormat="1" ht="16.5" customHeight="1">
      <c r="A58" s="244" t="s">
        <v>318</v>
      </c>
      <c r="B58" s="244">
        <f aca="true" t="shared" si="3" ref="B58:B64">SUM(C58:D58)</f>
        <v>18905</v>
      </c>
      <c r="C58" s="244">
        <v>8991</v>
      </c>
      <c r="D58" s="244">
        <v>9914</v>
      </c>
      <c r="E58" s="245">
        <v>1.289</v>
      </c>
      <c r="F58" s="246">
        <f t="shared" si="1"/>
        <v>14666.408068269977</v>
      </c>
      <c r="G58" s="244">
        <v>8795</v>
      </c>
    </row>
    <row r="59" spans="1:7" ht="16.5" customHeight="1">
      <c r="A59" s="244" t="s">
        <v>319</v>
      </c>
      <c r="B59" s="244">
        <f t="shared" si="3"/>
        <v>18622</v>
      </c>
      <c r="C59" s="244">
        <v>8858</v>
      </c>
      <c r="D59" s="244">
        <v>9764</v>
      </c>
      <c r="E59" s="245">
        <v>1.823</v>
      </c>
      <c r="F59" s="246">
        <f t="shared" si="1"/>
        <v>10215.03017004937</v>
      </c>
      <c r="G59" s="244">
        <v>7107</v>
      </c>
    </row>
    <row r="60" spans="1:7" ht="16.5" customHeight="1">
      <c r="A60" s="244" t="s">
        <v>320</v>
      </c>
      <c r="B60" s="244">
        <f t="shared" si="3"/>
        <v>24366</v>
      </c>
      <c r="C60" s="244">
        <v>11754</v>
      </c>
      <c r="D60" s="244">
        <v>12612</v>
      </c>
      <c r="E60" s="245">
        <v>1.523</v>
      </c>
      <c r="F60" s="246">
        <f t="shared" si="1"/>
        <v>15998.686802363756</v>
      </c>
      <c r="G60" s="244">
        <v>7537</v>
      </c>
    </row>
    <row r="61" spans="1:7" ht="16.5" customHeight="1">
      <c r="A61" s="244" t="s">
        <v>321</v>
      </c>
      <c r="B61" s="244">
        <f t="shared" si="3"/>
        <v>18278</v>
      </c>
      <c r="C61" s="244">
        <v>8541</v>
      </c>
      <c r="D61" s="244">
        <v>9737</v>
      </c>
      <c r="E61" s="245">
        <v>1.21</v>
      </c>
      <c r="F61" s="246">
        <f t="shared" si="1"/>
        <v>15105.785123966944</v>
      </c>
      <c r="G61" s="244">
        <v>9074</v>
      </c>
    </row>
    <row r="62" spans="1:7" ht="16.5" customHeight="1">
      <c r="A62" s="244" t="s">
        <v>322</v>
      </c>
      <c r="B62" s="244">
        <f t="shared" si="3"/>
        <v>10519</v>
      </c>
      <c r="C62" s="244">
        <v>4964</v>
      </c>
      <c r="D62" s="244">
        <v>5555</v>
      </c>
      <c r="E62" s="245">
        <v>0.785</v>
      </c>
      <c r="F62" s="246">
        <f t="shared" si="1"/>
        <v>13400</v>
      </c>
      <c r="G62" s="244">
        <v>2683</v>
      </c>
    </row>
    <row r="63" spans="1:7" ht="16.5" customHeight="1">
      <c r="A63" s="244" t="s">
        <v>323</v>
      </c>
      <c r="B63" s="244">
        <f t="shared" si="3"/>
        <v>17292</v>
      </c>
      <c r="C63" s="244">
        <v>8151</v>
      </c>
      <c r="D63" s="244">
        <v>9141</v>
      </c>
      <c r="E63" s="245">
        <v>1.23</v>
      </c>
      <c r="F63" s="246">
        <f t="shared" si="1"/>
        <v>14058.536585365853</v>
      </c>
      <c r="G63" s="244">
        <v>7304</v>
      </c>
    </row>
    <row r="64" spans="1:7" ht="16.5" customHeight="1">
      <c r="A64" s="244" t="s">
        <v>324</v>
      </c>
      <c r="B64" s="244">
        <f t="shared" si="3"/>
        <v>13557</v>
      </c>
      <c r="C64" s="244">
        <v>6392</v>
      </c>
      <c r="D64" s="244">
        <v>7165</v>
      </c>
      <c r="E64" s="245">
        <v>0.691</v>
      </c>
      <c r="F64" s="246">
        <f t="shared" si="1"/>
        <v>19619.392185238787</v>
      </c>
      <c r="G64" s="244">
        <v>3947</v>
      </c>
    </row>
    <row r="65" spans="1:7" s="243" customFormat="1" ht="16.5" customHeight="1">
      <c r="A65" s="239" t="s">
        <v>325</v>
      </c>
      <c r="B65" s="239">
        <f>SUM(B66:B67)</f>
        <v>188252</v>
      </c>
      <c r="C65" s="239">
        <f>SUM(C66:C67)</f>
        <v>90000</v>
      </c>
      <c r="D65" s="239">
        <f>SUM(D66:D67)</f>
        <v>98252</v>
      </c>
      <c r="E65" s="240">
        <f>SUM(E66:E67)</f>
        <v>42.123</v>
      </c>
      <c r="F65" s="241">
        <f t="shared" si="1"/>
        <v>4469.102390617953</v>
      </c>
      <c r="G65" s="239">
        <f>SUM(G66:G67)</f>
        <v>92627</v>
      </c>
    </row>
    <row r="66" spans="1:7" ht="16.5" customHeight="1">
      <c r="A66" s="244" t="s">
        <v>326</v>
      </c>
      <c r="B66" s="244">
        <f>SUM(C66:D66)</f>
        <v>90034</v>
      </c>
      <c r="C66" s="244">
        <v>42001</v>
      </c>
      <c r="D66" s="244">
        <v>48033</v>
      </c>
      <c r="E66" s="245">
        <v>23.717</v>
      </c>
      <c r="F66" s="246">
        <f t="shared" si="1"/>
        <v>3796.1799553063206</v>
      </c>
      <c r="G66" s="244">
        <v>43716</v>
      </c>
    </row>
    <row r="67" spans="1:7" s="248" customFormat="1" ht="16.5" customHeight="1">
      <c r="A67" s="244" t="s">
        <v>327</v>
      </c>
      <c r="B67" s="244">
        <f>SUM(C67:D67)</f>
        <v>98218</v>
      </c>
      <c r="C67" s="244">
        <v>47999</v>
      </c>
      <c r="D67" s="244">
        <v>50219</v>
      </c>
      <c r="E67" s="245">
        <v>18.406</v>
      </c>
      <c r="F67" s="246">
        <f aca="true" t="shared" si="4" ref="F67:F98">B67/E67</f>
        <v>5336.194719113333</v>
      </c>
      <c r="G67" s="244">
        <v>48911</v>
      </c>
    </row>
    <row r="68" spans="1:7" s="243" customFormat="1" ht="16.5" customHeight="1">
      <c r="A68" s="239" t="s">
        <v>328</v>
      </c>
      <c r="B68" s="239">
        <f>SUM(B69:B72)</f>
        <v>192276</v>
      </c>
      <c r="C68" s="239">
        <f>SUM(C69:C72)</f>
        <v>90298</v>
      </c>
      <c r="D68" s="239">
        <f>SUM(D69:D72)</f>
        <v>101978</v>
      </c>
      <c r="E68" s="240">
        <f>SUM(E69:E72)</f>
        <v>44.456</v>
      </c>
      <c r="F68" s="241">
        <f t="shared" si="4"/>
        <v>4325.085477775778</v>
      </c>
      <c r="G68" s="239">
        <f>SUM(G69:G72)</f>
        <v>77410</v>
      </c>
    </row>
    <row r="69" spans="1:7" ht="16.5" customHeight="1">
      <c r="A69" s="244" t="s">
        <v>329</v>
      </c>
      <c r="B69" s="244">
        <f>SUM(C69:D69)</f>
        <v>39852</v>
      </c>
      <c r="C69" s="244">
        <v>18844</v>
      </c>
      <c r="D69" s="244">
        <v>21008</v>
      </c>
      <c r="E69" s="245">
        <v>6.486</v>
      </c>
      <c r="F69" s="246">
        <f t="shared" si="4"/>
        <v>6144.310823311748</v>
      </c>
      <c r="G69" s="244">
        <v>20893</v>
      </c>
    </row>
    <row r="70" spans="1:7" ht="16.5" customHeight="1">
      <c r="A70" s="244" t="s">
        <v>330</v>
      </c>
      <c r="B70" s="244">
        <f>SUM(C70:D70)</f>
        <v>60995</v>
      </c>
      <c r="C70" s="244">
        <v>28506</v>
      </c>
      <c r="D70" s="244">
        <v>32489</v>
      </c>
      <c r="E70" s="245">
        <v>12.06</v>
      </c>
      <c r="F70" s="246">
        <f t="shared" si="4"/>
        <v>5057.628524046434</v>
      </c>
      <c r="G70" s="244">
        <v>22540</v>
      </c>
    </row>
    <row r="71" spans="1:7" ht="16.5" customHeight="1">
      <c r="A71" s="244" t="s">
        <v>331</v>
      </c>
      <c r="B71" s="244">
        <f>SUM(C71:D71)</f>
        <v>40672</v>
      </c>
      <c r="C71" s="244">
        <v>19216</v>
      </c>
      <c r="D71" s="244">
        <v>21456</v>
      </c>
      <c r="E71" s="245">
        <v>14.67</v>
      </c>
      <c r="F71" s="246">
        <f t="shared" si="4"/>
        <v>2772.460804362645</v>
      </c>
      <c r="G71" s="244">
        <v>13662</v>
      </c>
    </row>
    <row r="72" spans="1:7" ht="16.5" customHeight="1">
      <c r="A72" s="244" t="s">
        <v>332</v>
      </c>
      <c r="B72" s="244">
        <f>SUM(C72:D72)</f>
        <v>50757</v>
      </c>
      <c r="C72" s="244">
        <v>23732</v>
      </c>
      <c r="D72" s="244">
        <v>27025</v>
      </c>
      <c r="E72" s="245">
        <v>11.24</v>
      </c>
      <c r="F72" s="246">
        <f t="shared" si="4"/>
        <v>4515.747330960854</v>
      </c>
      <c r="G72" s="244">
        <v>20315</v>
      </c>
    </row>
    <row r="73" spans="1:7" s="243" customFormat="1" ht="16.5" customHeight="1">
      <c r="A73" s="239" t="s">
        <v>333</v>
      </c>
      <c r="B73" s="239">
        <f>SUM(B74:B75)</f>
        <v>73864</v>
      </c>
      <c r="C73" s="239">
        <f>SUM(C74:C75)</f>
        <v>35019</v>
      </c>
      <c r="D73" s="239">
        <f>SUM(D74:D75)</f>
        <v>38845</v>
      </c>
      <c r="E73" s="240">
        <f>SUM(E74:E75)</f>
        <v>6.18</v>
      </c>
      <c r="F73" s="241">
        <f t="shared" si="4"/>
        <v>11952.103559870551</v>
      </c>
      <c r="G73" s="239">
        <f>SUM(G74:G75)</f>
        <v>26484</v>
      </c>
    </row>
    <row r="74" spans="1:7" s="243" customFormat="1" ht="16.5" customHeight="1">
      <c r="A74" s="244" t="s">
        <v>334</v>
      </c>
      <c r="B74" s="244">
        <f>SUM(C74:D74)</f>
        <v>58680</v>
      </c>
      <c r="C74" s="244">
        <v>27561</v>
      </c>
      <c r="D74" s="244">
        <v>31119</v>
      </c>
      <c r="E74" s="245">
        <v>5.346</v>
      </c>
      <c r="F74" s="246">
        <f t="shared" si="4"/>
        <v>10976.430976430976</v>
      </c>
      <c r="G74" s="244">
        <v>22511</v>
      </c>
    </row>
    <row r="75" spans="1:7" ht="16.5" customHeight="1">
      <c r="A75" s="244" t="s">
        <v>335</v>
      </c>
      <c r="B75" s="244">
        <f>SUM(C75:D75)</f>
        <v>15184</v>
      </c>
      <c r="C75" s="244">
        <v>7458</v>
      </c>
      <c r="D75" s="244">
        <v>7726</v>
      </c>
      <c r="E75" s="245">
        <v>0.834</v>
      </c>
      <c r="F75" s="246">
        <f t="shared" si="4"/>
        <v>18206.235011990408</v>
      </c>
      <c r="G75" s="244">
        <v>3973</v>
      </c>
    </row>
    <row r="76" spans="1:7" s="243" customFormat="1" ht="16.5" customHeight="1">
      <c r="A76" s="239" t="s">
        <v>336</v>
      </c>
      <c r="B76" s="239">
        <f>SUM(B77:B81)</f>
        <v>120032</v>
      </c>
      <c r="C76" s="239">
        <f>SUM(C77:C81)</f>
        <v>57144</v>
      </c>
      <c r="D76" s="239">
        <f>SUM(D77:D81)</f>
        <v>62888</v>
      </c>
      <c r="E76" s="240">
        <f>SUM(E77:E81)</f>
        <v>11.943999999999999</v>
      </c>
      <c r="F76" s="241">
        <f t="shared" si="4"/>
        <v>10049.564634963162</v>
      </c>
      <c r="G76" s="239">
        <f>SUM(G77:G81)</f>
        <v>45949</v>
      </c>
    </row>
    <row r="77" spans="1:7" s="243" customFormat="1" ht="16.5" customHeight="1">
      <c r="A77" s="244" t="s">
        <v>337</v>
      </c>
      <c r="B77" s="244">
        <f>SUM(C77:D77)</f>
        <v>9801</v>
      </c>
      <c r="C77" s="244">
        <v>4518</v>
      </c>
      <c r="D77" s="244">
        <v>5283</v>
      </c>
      <c r="E77" s="245">
        <v>1.492</v>
      </c>
      <c r="F77" s="246">
        <f t="shared" si="4"/>
        <v>6569.034852546917</v>
      </c>
      <c r="G77" s="244">
        <v>3912</v>
      </c>
    </row>
    <row r="78" spans="1:7" s="243" customFormat="1" ht="16.5" customHeight="1">
      <c r="A78" s="244" t="s">
        <v>338</v>
      </c>
      <c r="B78" s="244">
        <f>SUM(C78:D78)</f>
        <v>35710</v>
      </c>
      <c r="C78" s="244">
        <v>16355</v>
      </c>
      <c r="D78" s="244">
        <v>19355</v>
      </c>
      <c r="E78" s="245">
        <v>4.36</v>
      </c>
      <c r="F78" s="246">
        <f t="shared" si="4"/>
        <v>8190.366972477063</v>
      </c>
      <c r="G78" s="244">
        <v>12997</v>
      </c>
    </row>
    <row r="79" spans="1:7" ht="16.5" customHeight="1">
      <c r="A79" s="244" t="s">
        <v>339</v>
      </c>
      <c r="B79" s="244">
        <f>SUM(C79:D79)</f>
        <v>35785</v>
      </c>
      <c r="C79" s="244">
        <v>17388</v>
      </c>
      <c r="D79" s="244">
        <v>18397</v>
      </c>
      <c r="E79" s="245">
        <v>2.076</v>
      </c>
      <c r="F79" s="246">
        <f t="shared" si="4"/>
        <v>17237.47591522158</v>
      </c>
      <c r="G79" s="244">
        <v>11313</v>
      </c>
    </row>
    <row r="80" spans="1:7" ht="16.5" customHeight="1">
      <c r="A80" s="244" t="s">
        <v>340</v>
      </c>
      <c r="B80" s="244">
        <f>SUM(C80:D80)</f>
        <v>17175</v>
      </c>
      <c r="C80" s="244">
        <v>8959</v>
      </c>
      <c r="D80" s="244">
        <v>8216</v>
      </c>
      <c r="E80" s="245">
        <v>1.258</v>
      </c>
      <c r="F80" s="246">
        <f t="shared" si="4"/>
        <v>13652.62321144674</v>
      </c>
      <c r="G80" s="244">
        <v>4275</v>
      </c>
    </row>
    <row r="81" spans="1:7" ht="16.5" customHeight="1">
      <c r="A81" s="244" t="s">
        <v>341</v>
      </c>
      <c r="B81" s="244">
        <f>SUM(C81:D81)</f>
        <v>21561</v>
      </c>
      <c r="C81" s="244">
        <v>9924</v>
      </c>
      <c r="D81" s="244">
        <v>11637</v>
      </c>
      <c r="E81" s="245">
        <v>2.758</v>
      </c>
      <c r="F81" s="246">
        <f t="shared" si="4"/>
        <v>7817.621464829586</v>
      </c>
      <c r="G81" s="244">
        <v>13452</v>
      </c>
    </row>
    <row r="82" spans="1:8" s="243" customFormat="1" ht="16.5" customHeight="1">
      <c r="A82" s="239" t="s">
        <v>342</v>
      </c>
      <c r="B82" s="239">
        <f>SUM(B83:B84)</f>
        <v>148645</v>
      </c>
      <c r="C82" s="239">
        <f>SUM(C83:C84)</f>
        <v>67820</v>
      </c>
      <c r="D82" s="239">
        <f>SUM(D83:D84)</f>
        <v>80825</v>
      </c>
      <c r="E82" s="240">
        <f>SUM(E83:E84)</f>
        <v>28.522999999999996</v>
      </c>
      <c r="F82" s="241">
        <f t="shared" si="4"/>
        <v>5211.408337131438</v>
      </c>
      <c r="G82" s="239">
        <f>SUM(G83:G84)</f>
        <v>90754</v>
      </c>
      <c r="H82" s="242"/>
    </row>
    <row r="83" spans="1:7" ht="16.5" customHeight="1">
      <c r="A83" s="244" t="s">
        <v>343</v>
      </c>
      <c r="B83" s="244">
        <f>SUM(C83:D83)</f>
        <v>82534</v>
      </c>
      <c r="C83" s="244">
        <v>37627</v>
      </c>
      <c r="D83" s="244">
        <v>44907</v>
      </c>
      <c r="E83" s="245">
        <v>12.062</v>
      </c>
      <c r="F83" s="246">
        <f t="shared" si="4"/>
        <v>6842.480517327143</v>
      </c>
      <c r="G83" s="244">
        <v>44212</v>
      </c>
    </row>
    <row r="84" spans="1:7" ht="16.5" customHeight="1">
      <c r="A84" s="244" t="s">
        <v>344</v>
      </c>
      <c r="B84" s="244">
        <f>SUM(C84:D84)</f>
        <v>66111</v>
      </c>
      <c r="C84" s="244">
        <v>30193</v>
      </c>
      <c r="D84" s="244">
        <v>35918</v>
      </c>
      <c r="E84" s="245">
        <v>16.461</v>
      </c>
      <c r="F84" s="246">
        <f t="shared" si="4"/>
        <v>4016.220156734099</v>
      </c>
      <c r="G84" s="244">
        <v>46542</v>
      </c>
    </row>
    <row r="85" spans="1:7" s="243" customFormat="1" ht="16.5" customHeight="1">
      <c r="A85" s="239" t="s">
        <v>345</v>
      </c>
      <c r="B85" s="239">
        <f>SUM(B86:B87)</f>
        <v>161642</v>
      </c>
      <c r="C85" s="239">
        <f>SUM(C86:C87)</f>
        <v>76974</v>
      </c>
      <c r="D85" s="239">
        <f>SUM(D86:D87)</f>
        <v>84668</v>
      </c>
      <c r="E85" s="240">
        <f>SUM(E86:E87)</f>
        <v>120.68700000000001</v>
      </c>
      <c r="F85" s="241">
        <f t="shared" si="4"/>
        <v>1339.348894247102</v>
      </c>
      <c r="G85" s="239">
        <f>SUM(G86:G87)</f>
        <v>72434</v>
      </c>
    </row>
    <row r="86" spans="1:7" ht="16.5" customHeight="1">
      <c r="A86" s="244" t="s">
        <v>346</v>
      </c>
      <c r="B86" s="244">
        <f>SUM(C86:D86)</f>
        <v>50174</v>
      </c>
      <c r="C86" s="244">
        <v>23916</v>
      </c>
      <c r="D86" s="244">
        <v>26258</v>
      </c>
      <c r="E86" s="245">
        <v>84.712</v>
      </c>
      <c r="F86" s="246">
        <f t="shared" si="4"/>
        <v>592.2891680045329</v>
      </c>
      <c r="G86" s="244">
        <v>23967</v>
      </c>
    </row>
    <row r="87" spans="1:7" ht="16.5" customHeight="1">
      <c r="A87" s="244" t="s">
        <v>347</v>
      </c>
      <c r="B87" s="244">
        <f>SUM(C87:D87)</f>
        <v>111468</v>
      </c>
      <c r="C87" s="244">
        <v>53058</v>
      </c>
      <c r="D87" s="244">
        <v>58410</v>
      </c>
      <c r="E87" s="245">
        <v>35.975</v>
      </c>
      <c r="F87" s="246">
        <f t="shared" si="4"/>
        <v>3098.4850590687975</v>
      </c>
      <c r="G87" s="244">
        <v>48467</v>
      </c>
    </row>
    <row r="88" spans="1:7" s="243" customFormat="1" ht="16.5" customHeight="1">
      <c r="A88" s="239" t="s">
        <v>348</v>
      </c>
      <c r="B88" s="239">
        <f>SUM(B89:B91)</f>
        <v>96422</v>
      </c>
      <c r="C88" s="239">
        <f>SUM(C89:C91)</f>
        <v>46272</v>
      </c>
      <c r="D88" s="239">
        <f>SUM(D89:D91)</f>
        <v>50150</v>
      </c>
      <c r="E88" s="240">
        <f>SUM(E89:E91)</f>
        <v>10.921</v>
      </c>
      <c r="F88" s="241">
        <f t="shared" si="4"/>
        <v>8829.044959252817</v>
      </c>
      <c r="G88" s="239">
        <f>SUM(G89:G91)</f>
        <v>36312</v>
      </c>
    </row>
    <row r="89" spans="1:7" ht="16.5" customHeight="1">
      <c r="A89" s="244" t="s">
        <v>349</v>
      </c>
      <c r="B89" s="244">
        <f>SUM(C89:D89)</f>
        <v>26366</v>
      </c>
      <c r="C89" s="244">
        <v>12670</v>
      </c>
      <c r="D89" s="244">
        <v>13696</v>
      </c>
      <c r="E89" s="245">
        <v>2.749</v>
      </c>
      <c r="F89" s="246">
        <f t="shared" si="4"/>
        <v>9591.124045107312</v>
      </c>
      <c r="G89" s="244">
        <v>9851</v>
      </c>
    </row>
    <row r="90" spans="1:7" ht="16.5" customHeight="1">
      <c r="A90" s="244" t="s">
        <v>350</v>
      </c>
      <c r="B90" s="244">
        <f>SUM(C90:D90)</f>
        <v>40512</v>
      </c>
      <c r="C90" s="244">
        <v>19456</v>
      </c>
      <c r="D90" s="244">
        <v>21056</v>
      </c>
      <c r="E90" s="245">
        <v>5.872</v>
      </c>
      <c r="F90" s="246">
        <f t="shared" si="4"/>
        <v>6899.182561307902</v>
      </c>
      <c r="G90" s="244">
        <v>16502</v>
      </c>
    </row>
    <row r="91" spans="1:7" ht="16.5" customHeight="1">
      <c r="A91" s="244" t="s">
        <v>351</v>
      </c>
      <c r="B91" s="244">
        <f>SUM(C91:D91)</f>
        <v>29544</v>
      </c>
      <c r="C91" s="244">
        <v>14146</v>
      </c>
      <c r="D91" s="244">
        <v>15398</v>
      </c>
      <c r="E91" s="245">
        <v>2.3</v>
      </c>
      <c r="F91" s="246">
        <f t="shared" si="4"/>
        <v>12845.217391304348</v>
      </c>
      <c r="G91" s="244">
        <v>9959</v>
      </c>
    </row>
    <row r="92" spans="1:7" s="243" customFormat="1" ht="16.5" customHeight="1">
      <c r="A92" s="239" t="s">
        <v>352</v>
      </c>
      <c r="B92" s="239">
        <f>SUM(B93:B94)</f>
        <v>135001</v>
      </c>
      <c r="C92" s="239">
        <f>SUM(C93:C94)</f>
        <v>64121</v>
      </c>
      <c r="D92" s="239">
        <f>SUM(D93:D94)</f>
        <v>70880</v>
      </c>
      <c r="E92" s="240">
        <f>SUM(E93:E94)</f>
        <v>11.545</v>
      </c>
      <c r="F92" s="241">
        <f t="shared" si="4"/>
        <v>11693.46037245561</v>
      </c>
      <c r="G92" s="239">
        <f>SUM(G93:G94)</f>
        <v>46019</v>
      </c>
    </row>
    <row r="93" spans="1:7" ht="16.5" customHeight="1">
      <c r="A93" s="244" t="s">
        <v>353</v>
      </c>
      <c r="B93" s="244">
        <f>SUM(C93:D93)</f>
        <v>88611</v>
      </c>
      <c r="C93" s="244">
        <v>42600</v>
      </c>
      <c r="D93" s="244">
        <v>46011</v>
      </c>
      <c r="E93" s="245">
        <v>5.762</v>
      </c>
      <c r="F93" s="246">
        <f t="shared" si="4"/>
        <v>15378.514404720585</v>
      </c>
      <c r="G93" s="244">
        <v>29105</v>
      </c>
    </row>
    <row r="94" spans="1:7" ht="16.5" customHeight="1">
      <c r="A94" s="244" t="s">
        <v>354</v>
      </c>
      <c r="B94" s="244">
        <f>SUM(C94:D94)</f>
        <v>46390</v>
      </c>
      <c r="C94" s="244">
        <v>21521</v>
      </c>
      <c r="D94" s="244">
        <v>24869</v>
      </c>
      <c r="E94" s="245">
        <v>5.783</v>
      </c>
      <c r="F94" s="246">
        <f t="shared" si="4"/>
        <v>8021.787999308317</v>
      </c>
      <c r="G94" s="244">
        <v>16914</v>
      </c>
    </row>
    <row r="95" spans="1:7" s="252" customFormat="1" ht="16.5" customHeight="1">
      <c r="A95" s="239" t="s">
        <v>355</v>
      </c>
      <c r="B95" s="239">
        <f>SUM(B96:B96)</f>
        <v>97039</v>
      </c>
      <c r="C95" s="239">
        <f>SUM(C96)</f>
        <v>45814</v>
      </c>
      <c r="D95" s="239">
        <f>SUM(D96:D96)</f>
        <v>51225</v>
      </c>
      <c r="E95" s="240">
        <f>SUM(E96)</f>
        <v>18.789</v>
      </c>
      <c r="F95" s="241">
        <f t="shared" si="4"/>
        <v>5164.6708180318265</v>
      </c>
      <c r="G95" s="239">
        <f>SUM(G96)</f>
        <v>51726</v>
      </c>
    </row>
    <row r="96" spans="1:7" s="248" customFormat="1" ht="16.5" customHeight="1">
      <c r="A96" s="244" t="s">
        <v>356</v>
      </c>
      <c r="B96" s="244">
        <f>SUM(C96:D96)</f>
        <v>97039</v>
      </c>
      <c r="C96" s="244">
        <v>45814</v>
      </c>
      <c r="D96" s="244">
        <v>51225</v>
      </c>
      <c r="E96" s="245">
        <v>18.789</v>
      </c>
      <c r="F96" s="246">
        <f t="shared" si="4"/>
        <v>5164.6708180318265</v>
      </c>
      <c r="G96" s="244">
        <v>51726</v>
      </c>
    </row>
    <row r="97" spans="1:7" s="243" customFormat="1" ht="16.5" customHeight="1">
      <c r="A97" s="239" t="s">
        <v>357</v>
      </c>
      <c r="B97" s="239">
        <f>SUM(B98:B98)</f>
        <v>104768</v>
      </c>
      <c r="C97" s="239">
        <f>SUM(C98)</f>
        <v>50376</v>
      </c>
      <c r="D97" s="239">
        <f>SUM(D98:D98)</f>
        <v>54392</v>
      </c>
      <c r="E97" s="240">
        <f>SUM(E98)</f>
        <v>34.745</v>
      </c>
      <c r="F97" s="241">
        <f t="shared" si="4"/>
        <v>3015.3403367390993</v>
      </c>
      <c r="G97" s="239">
        <f>SUM(G98)</f>
        <v>45758</v>
      </c>
    </row>
    <row r="98" spans="1:7" ht="16.5" customHeight="1">
      <c r="A98" s="244" t="s">
        <v>358</v>
      </c>
      <c r="B98" s="244">
        <f>SUM(C98:D98)</f>
        <v>104768</v>
      </c>
      <c r="C98" s="244">
        <v>50376</v>
      </c>
      <c r="D98" s="244">
        <v>54392</v>
      </c>
      <c r="E98" s="245">
        <v>34.745</v>
      </c>
      <c r="F98" s="246">
        <f t="shared" si="4"/>
        <v>3015.3403367390993</v>
      </c>
      <c r="G98" s="244">
        <v>45758</v>
      </c>
    </row>
    <row r="99" spans="1:7" s="243" customFormat="1" ht="16.5" customHeight="1">
      <c r="A99" s="239" t="s">
        <v>359</v>
      </c>
      <c r="B99" s="239">
        <f>SUM(B100:B103)</f>
        <v>100319</v>
      </c>
      <c r="C99" s="239">
        <f>SUM(C100:C103)</f>
        <v>46569</v>
      </c>
      <c r="D99" s="239">
        <f>SUM(D100:D103)</f>
        <v>53750</v>
      </c>
      <c r="E99" s="240">
        <f>SUM(E100:E103)</f>
        <v>11.36</v>
      </c>
      <c r="F99" s="241">
        <f aca="true" t="shared" si="5" ref="F99:F130">B99/E99</f>
        <v>8830.897887323945</v>
      </c>
      <c r="G99" s="239">
        <f>SUM(G100:G103)</f>
        <v>45327</v>
      </c>
    </row>
    <row r="100" spans="1:7" s="243" customFormat="1" ht="16.5" customHeight="1">
      <c r="A100" s="244" t="s">
        <v>360</v>
      </c>
      <c r="B100" s="244">
        <f>SUM(C100:D100)</f>
        <v>19519</v>
      </c>
      <c r="C100" s="244">
        <v>8760</v>
      </c>
      <c r="D100" s="244">
        <v>10759</v>
      </c>
      <c r="E100" s="245">
        <v>2.332</v>
      </c>
      <c r="F100" s="246">
        <f t="shared" si="5"/>
        <v>8370.06861063465</v>
      </c>
      <c r="G100" s="244">
        <v>12827</v>
      </c>
    </row>
    <row r="101" spans="1:7" s="243" customFormat="1" ht="16.5" customHeight="1">
      <c r="A101" s="244" t="s">
        <v>361</v>
      </c>
      <c r="B101" s="244">
        <f>SUM(C101:D101)</f>
        <v>26339</v>
      </c>
      <c r="C101" s="244">
        <v>12249</v>
      </c>
      <c r="D101" s="244">
        <v>14090</v>
      </c>
      <c r="E101" s="245">
        <v>3.296</v>
      </c>
      <c r="F101" s="246">
        <f t="shared" si="5"/>
        <v>7991.20145631068</v>
      </c>
      <c r="G101" s="244">
        <v>9001</v>
      </c>
    </row>
    <row r="102" spans="1:7" ht="16.5" customHeight="1">
      <c r="A102" s="244" t="s">
        <v>362</v>
      </c>
      <c r="B102" s="244">
        <f>SUM(C102:D102)</f>
        <v>27672</v>
      </c>
      <c r="C102" s="244">
        <v>13093</v>
      </c>
      <c r="D102" s="244">
        <v>14579</v>
      </c>
      <c r="E102" s="245">
        <v>2.886</v>
      </c>
      <c r="F102" s="246">
        <f t="shared" si="5"/>
        <v>9588.357588357589</v>
      </c>
      <c r="G102" s="244">
        <v>11865</v>
      </c>
    </row>
    <row r="103" spans="1:7" ht="16.5" customHeight="1">
      <c r="A103" s="244" t="s">
        <v>363</v>
      </c>
      <c r="B103" s="244">
        <f>SUM(C103:D103)</f>
        <v>26789</v>
      </c>
      <c r="C103" s="244">
        <v>12467</v>
      </c>
      <c r="D103" s="244">
        <v>14322</v>
      </c>
      <c r="E103" s="245">
        <v>2.846</v>
      </c>
      <c r="F103" s="246">
        <f t="shared" si="5"/>
        <v>9412.860154602951</v>
      </c>
      <c r="G103" s="244">
        <v>11634</v>
      </c>
    </row>
    <row r="104" spans="1:7" s="252" customFormat="1" ht="16.5" customHeight="1">
      <c r="A104" s="239" t="s">
        <v>364</v>
      </c>
      <c r="B104" s="239">
        <f>SUM(B105:B109)</f>
        <v>46087</v>
      </c>
      <c r="C104" s="239">
        <f>SUM(C105:C109)</f>
        <v>21739</v>
      </c>
      <c r="D104" s="239">
        <f>SUM(D105:D109)</f>
        <v>24348</v>
      </c>
      <c r="E104" s="240">
        <f>SUM(E105:E109)</f>
        <v>5.536</v>
      </c>
      <c r="F104" s="241">
        <f t="shared" si="5"/>
        <v>8324.96387283237</v>
      </c>
      <c r="G104" s="239">
        <f>SUM(G105:G109)</f>
        <v>26398</v>
      </c>
    </row>
    <row r="105" spans="1:7" s="248" customFormat="1" ht="16.5" customHeight="1">
      <c r="A105" s="244" t="s">
        <v>365</v>
      </c>
      <c r="B105" s="244">
        <f>SUM(C105:D105)</f>
        <v>3327</v>
      </c>
      <c r="C105" s="244">
        <v>1674</v>
      </c>
      <c r="D105" s="244">
        <v>1653</v>
      </c>
      <c r="E105" s="245">
        <v>0.689</v>
      </c>
      <c r="F105" s="246">
        <f t="shared" si="5"/>
        <v>4828.737300435414</v>
      </c>
      <c r="G105" s="244">
        <v>1243</v>
      </c>
    </row>
    <row r="106" spans="1:7" ht="16.5" customHeight="1">
      <c r="A106" s="244" t="s">
        <v>366</v>
      </c>
      <c r="B106" s="244">
        <f>SUM(C106:D106)</f>
        <v>12984</v>
      </c>
      <c r="C106" s="244">
        <v>6069</v>
      </c>
      <c r="D106" s="244">
        <v>6915</v>
      </c>
      <c r="E106" s="245">
        <v>0.889</v>
      </c>
      <c r="F106" s="246">
        <f t="shared" si="5"/>
        <v>14605.17435320585</v>
      </c>
      <c r="G106" s="244">
        <v>4788</v>
      </c>
    </row>
    <row r="107" spans="1:7" ht="16.5" customHeight="1">
      <c r="A107" s="244" t="s">
        <v>367</v>
      </c>
      <c r="B107" s="244">
        <f>SUM(C107:D107)</f>
        <v>11896</v>
      </c>
      <c r="C107" s="244">
        <v>5505</v>
      </c>
      <c r="D107" s="244">
        <v>6391</v>
      </c>
      <c r="E107" s="245">
        <v>1.064</v>
      </c>
      <c r="F107" s="246">
        <f t="shared" si="5"/>
        <v>11180.451127819548</v>
      </c>
      <c r="G107" s="244">
        <v>5227</v>
      </c>
    </row>
    <row r="108" spans="1:7" ht="16.5" customHeight="1">
      <c r="A108" s="244" t="s">
        <v>368</v>
      </c>
      <c r="B108" s="244">
        <f>SUM(C108:D108)</f>
        <v>12517</v>
      </c>
      <c r="C108" s="244">
        <v>5919</v>
      </c>
      <c r="D108" s="244">
        <v>6598</v>
      </c>
      <c r="E108" s="245">
        <v>2.074</v>
      </c>
      <c r="F108" s="246">
        <f t="shared" si="5"/>
        <v>6035.1976856316305</v>
      </c>
      <c r="G108" s="244">
        <v>10830</v>
      </c>
    </row>
    <row r="109" spans="1:7" ht="16.5" customHeight="1">
      <c r="A109" s="244" t="s">
        <v>369</v>
      </c>
      <c r="B109" s="244">
        <f>SUM(C109:D109)</f>
        <v>5363</v>
      </c>
      <c r="C109" s="244">
        <v>2572</v>
      </c>
      <c r="D109" s="244">
        <v>2791</v>
      </c>
      <c r="E109" s="245">
        <v>0.82</v>
      </c>
      <c r="F109" s="246">
        <f t="shared" si="5"/>
        <v>6540.243902439025</v>
      </c>
      <c r="G109" s="244">
        <v>4310</v>
      </c>
    </row>
    <row r="110" spans="1:7" s="243" customFormat="1" ht="16.5" customHeight="1">
      <c r="A110" s="239" t="s">
        <v>370</v>
      </c>
      <c r="B110" s="239">
        <f>SUM(B111:B113)</f>
        <v>146197</v>
      </c>
      <c r="C110" s="239">
        <f>SUM(C111:C113)</f>
        <v>67308</v>
      </c>
      <c r="D110" s="239">
        <f>SUM(D111:D113)</f>
        <v>78889</v>
      </c>
      <c r="E110" s="240">
        <f>SUM(E111:E113)</f>
        <v>24.311</v>
      </c>
      <c r="F110" s="241">
        <f t="shared" si="5"/>
        <v>6013.615235901444</v>
      </c>
      <c r="G110" s="239">
        <f>SUM(G111:G113)</f>
        <v>64281</v>
      </c>
    </row>
    <row r="111" spans="1:7" ht="16.5" customHeight="1">
      <c r="A111" s="244" t="s">
        <v>371</v>
      </c>
      <c r="B111" s="244">
        <f>SUM(C111:D111)</f>
        <v>70381</v>
      </c>
      <c r="C111" s="244">
        <v>32742</v>
      </c>
      <c r="D111" s="244">
        <v>37639</v>
      </c>
      <c r="E111" s="245">
        <v>10.811</v>
      </c>
      <c r="F111" s="246">
        <f t="shared" si="5"/>
        <v>6510.128572749977</v>
      </c>
      <c r="G111" s="244">
        <v>28352</v>
      </c>
    </row>
    <row r="112" spans="1:7" ht="16.5" customHeight="1">
      <c r="A112" s="244" t="s">
        <v>372</v>
      </c>
      <c r="B112" s="244">
        <f>SUM(C112:D112)</f>
        <v>29176</v>
      </c>
      <c r="C112" s="244">
        <v>13193</v>
      </c>
      <c r="D112" s="244">
        <v>15983</v>
      </c>
      <c r="E112" s="245">
        <v>4.885</v>
      </c>
      <c r="F112" s="246">
        <f t="shared" si="5"/>
        <v>5972.569089048106</v>
      </c>
      <c r="G112" s="244">
        <v>11325</v>
      </c>
    </row>
    <row r="113" spans="1:7" ht="16.5" customHeight="1">
      <c r="A113" s="244" t="s">
        <v>373</v>
      </c>
      <c r="B113" s="244">
        <f>SUM(C113:D113)</f>
        <v>46640</v>
      </c>
      <c r="C113" s="244">
        <v>21373</v>
      </c>
      <c r="D113" s="244">
        <v>25267</v>
      </c>
      <c r="E113" s="245">
        <v>8.615</v>
      </c>
      <c r="F113" s="246">
        <f t="shared" si="5"/>
        <v>5413.813116656994</v>
      </c>
      <c r="G113" s="244">
        <v>24604</v>
      </c>
    </row>
    <row r="114" spans="1:7" s="252" customFormat="1" ht="16.5" customHeight="1">
      <c r="A114" s="239" t="s">
        <v>374</v>
      </c>
      <c r="B114" s="239">
        <f>SUM(B115:B118)</f>
        <v>54996</v>
      </c>
      <c r="C114" s="239">
        <f>SUM(C115:C118)</f>
        <v>25437</v>
      </c>
      <c r="D114" s="239">
        <f>SUM(D115:D118)</f>
        <v>29559</v>
      </c>
      <c r="E114" s="240">
        <f>SUM(E115:E118)</f>
        <v>8.369</v>
      </c>
      <c r="F114" s="241">
        <f t="shared" si="5"/>
        <v>6571.39443183176</v>
      </c>
      <c r="G114" s="239">
        <f>SUM(G115:G118)</f>
        <v>26513</v>
      </c>
    </row>
    <row r="115" spans="1:7" s="248" customFormat="1" ht="16.5" customHeight="1">
      <c r="A115" s="244" t="s">
        <v>375</v>
      </c>
      <c r="B115" s="244">
        <f>SUM(C115:D115)</f>
        <v>6301</v>
      </c>
      <c r="C115" s="244">
        <v>2160</v>
      </c>
      <c r="D115" s="244">
        <v>4141</v>
      </c>
      <c r="E115" s="245">
        <v>2.181</v>
      </c>
      <c r="F115" s="246">
        <f t="shared" si="5"/>
        <v>2889.0417239798257</v>
      </c>
      <c r="G115" s="244">
        <v>973</v>
      </c>
    </row>
    <row r="116" spans="1:7" s="248" customFormat="1" ht="16.5" customHeight="1">
      <c r="A116" s="244" t="s">
        <v>376</v>
      </c>
      <c r="B116" s="244">
        <f>SUM(C116:D116)</f>
        <v>19324</v>
      </c>
      <c r="C116" s="244">
        <v>9265</v>
      </c>
      <c r="D116" s="244">
        <v>10059</v>
      </c>
      <c r="E116" s="245">
        <v>1.3</v>
      </c>
      <c r="F116" s="246">
        <f t="shared" si="5"/>
        <v>14864.615384615385</v>
      </c>
      <c r="G116" s="244">
        <v>6903</v>
      </c>
    </row>
    <row r="117" spans="1:7" s="248" customFormat="1" ht="16.5" customHeight="1">
      <c r="A117" s="244" t="s">
        <v>377</v>
      </c>
      <c r="B117" s="244">
        <f>SUM(C117:D117)</f>
        <v>19825</v>
      </c>
      <c r="C117" s="244">
        <v>9272</v>
      </c>
      <c r="D117" s="244">
        <v>10553</v>
      </c>
      <c r="E117" s="245">
        <v>3.485</v>
      </c>
      <c r="F117" s="246">
        <f t="shared" si="5"/>
        <v>5688.665710186514</v>
      </c>
      <c r="G117" s="244">
        <v>13618</v>
      </c>
    </row>
    <row r="118" spans="1:7" s="248" customFormat="1" ht="16.5" customHeight="1">
      <c r="A118" s="244" t="s">
        <v>378</v>
      </c>
      <c r="B118" s="244">
        <f>SUM(C118:D118)</f>
        <v>9546</v>
      </c>
      <c r="C118" s="244">
        <v>4740</v>
      </c>
      <c r="D118" s="244">
        <v>4806</v>
      </c>
      <c r="E118" s="245">
        <v>1.403</v>
      </c>
      <c r="F118" s="246">
        <f t="shared" si="5"/>
        <v>6803.991446899501</v>
      </c>
      <c r="G118" s="244">
        <v>5019</v>
      </c>
    </row>
    <row r="119" spans="1:7" s="243" customFormat="1" ht="16.5" customHeight="1">
      <c r="A119" s="239" t="s">
        <v>379</v>
      </c>
      <c r="B119" s="239">
        <f>SUM(B120:B122)</f>
        <v>158457</v>
      </c>
      <c r="C119" s="239">
        <f>SUM(C120:C122)</f>
        <v>75108</v>
      </c>
      <c r="D119" s="239">
        <f>SUM(D120:D122)</f>
        <v>83349</v>
      </c>
      <c r="E119" s="240">
        <f>SUM(E120:E122)</f>
        <v>52.49</v>
      </c>
      <c r="F119" s="241">
        <f t="shared" si="5"/>
        <v>3018.803581634597</v>
      </c>
      <c r="G119" s="239">
        <f>SUM(G120:G122)</f>
        <v>70069</v>
      </c>
    </row>
    <row r="120" spans="1:7" s="243" customFormat="1" ht="16.5" customHeight="1">
      <c r="A120" s="244" t="s">
        <v>380</v>
      </c>
      <c r="B120" s="244">
        <f>SUM(C120:D120)</f>
        <v>41015</v>
      </c>
      <c r="C120" s="244">
        <v>19461</v>
      </c>
      <c r="D120" s="244">
        <v>21554</v>
      </c>
      <c r="E120" s="245">
        <v>15.172</v>
      </c>
      <c r="F120" s="246">
        <f t="shared" si="5"/>
        <v>2703.335090957026</v>
      </c>
      <c r="G120" s="244">
        <v>21148</v>
      </c>
    </row>
    <row r="121" spans="1:7" ht="16.5" customHeight="1">
      <c r="A121" s="244" t="s">
        <v>381</v>
      </c>
      <c r="B121" s="244">
        <f>SUM(C121:D121)</f>
        <v>74561</v>
      </c>
      <c r="C121" s="244">
        <v>35502</v>
      </c>
      <c r="D121" s="244">
        <v>39059</v>
      </c>
      <c r="E121" s="245">
        <v>22.805</v>
      </c>
      <c r="F121" s="246">
        <f t="shared" si="5"/>
        <v>3269.5023021267266</v>
      </c>
      <c r="G121" s="244">
        <v>27955</v>
      </c>
    </row>
    <row r="122" spans="1:7" ht="16.5" customHeight="1">
      <c r="A122" s="244" t="s">
        <v>382</v>
      </c>
      <c r="B122" s="244">
        <f>SUM(C122:D122)</f>
        <v>42881</v>
      </c>
      <c r="C122" s="244">
        <v>20145</v>
      </c>
      <c r="D122" s="244">
        <v>22736</v>
      </c>
      <c r="E122" s="245">
        <v>14.513</v>
      </c>
      <c r="F122" s="246">
        <f t="shared" si="5"/>
        <v>2954.6613381106595</v>
      </c>
      <c r="G122" s="244">
        <v>20966</v>
      </c>
    </row>
    <row r="123" spans="1:8" s="252" customFormat="1" ht="18" customHeight="1">
      <c r="A123" s="239" t="s">
        <v>383</v>
      </c>
      <c r="B123" s="239">
        <f>SUM(B124:B128)</f>
        <v>52093</v>
      </c>
      <c r="C123" s="239">
        <f>SUM(C124:C128)</f>
        <v>25312</v>
      </c>
      <c r="D123" s="239">
        <f>SUM(D124:D128)</f>
        <v>26781</v>
      </c>
      <c r="E123" s="240">
        <f>SUM(E124:E128)</f>
        <v>1.931</v>
      </c>
      <c r="F123" s="241">
        <f t="shared" si="5"/>
        <v>26977.213878819264</v>
      </c>
      <c r="G123" s="239">
        <f>SUM(G124:G128)</f>
        <v>19334</v>
      </c>
      <c r="H123" s="253"/>
    </row>
    <row r="124" spans="1:7" s="248" customFormat="1" ht="18" customHeight="1">
      <c r="A124" s="244" t="s">
        <v>384</v>
      </c>
      <c r="B124" s="244">
        <f>SUM(C124:D124)</f>
        <v>10776</v>
      </c>
      <c r="C124" s="244">
        <v>5074</v>
      </c>
      <c r="D124" s="244">
        <v>5702</v>
      </c>
      <c r="E124" s="245">
        <v>0.448</v>
      </c>
      <c r="F124" s="246">
        <f t="shared" si="5"/>
        <v>24053.571428571428</v>
      </c>
      <c r="G124" s="244">
        <v>5277</v>
      </c>
    </row>
    <row r="125" spans="1:7" s="248" customFormat="1" ht="18" customHeight="1">
      <c r="A125" s="244" t="s">
        <v>385</v>
      </c>
      <c r="B125" s="244">
        <f>SUM(C125:D125)</f>
        <v>8100</v>
      </c>
      <c r="C125" s="244">
        <v>3998</v>
      </c>
      <c r="D125" s="244">
        <v>4102</v>
      </c>
      <c r="E125" s="245">
        <v>0.251</v>
      </c>
      <c r="F125" s="246">
        <f t="shared" si="5"/>
        <v>32270.916334661353</v>
      </c>
      <c r="G125" s="244">
        <v>2611</v>
      </c>
    </row>
    <row r="126" spans="1:7" s="248" customFormat="1" ht="18" customHeight="1">
      <c r="A126" s="244" t="s">
        <v>386</v>
      </c>
      <c r="B126" s="244">
        <f>SUM(C126:D126)</f>
        <v>17292</v>
      </c>
      <c r="C126" s="244">
        <v>8408</v>
      </c>
      <c r="D126" s="244">
        <v>8884</v>
      </c>
      <c r="E126" s="245">
        <v>0.535</v>
      </c>
      <c r="F126" s="246">
        <f t="shared" si="5"/>
        <v>32321.495327102803</v>
      </c>
      <c r="G126" s="244">
        <v>6489</v>
      </c>
    </row>
    <row r="127" spans="1:7" s="248" customFormat="1" ht="18" customHeight="1">
      <c r="A127" s="244" t="s">
        <v>387</v>
      </c>
      <c r="B127" s="244">
        <f>SUM(C127:D127)</f>
        <v>8035</v>
      </c>
      <c r="C127" s="244">
        <v>3981</v>
      </c>
      <c r="D127" s="244">
        <v>4054</v>
      </c>
      <c r="E127" s="245">
        <v>0.347</v>
      </c>
      <c r="F127" s="246">
        <f t="shared" si="5"/>
        <v>23155.61959654179</v>
      </c>
      <c r="G127" s="244">
        <v>2741</v>
      </c>
    </row>
    <row r="128" spans="1:7" s="248" customFormat="1" ht="18" customHeight="1">
      <c r="A128" s="244" t="s">
        <v>388</v>
      </c>
      <c r="B128" s="244">
        <f>SUM(C128:D128)</f>
        <v>7890</v>
      </c>
      <c r="C128" s="244">
        <v>3851</v>
      </c>
      <c r="D128" s="244">
        <v>4039</v>
      </c>
      <c r="E128" s="245">
        <v>0.35</v>
      </c>
      <c r="F128" s="246">
        <f t="shared" si="5"/>
        <v>22542.857142857145</v>
      </c>
      <c r="G128" s="244">
        <v>2216</v>
      </c>
    </row>
    <row r="129" spans="1:7" s="243" customFormat="1" ht="18" customHeight="1">
      <c r="A129" s="239" t="s">
        <v>389</v>
      </c>
      <c r="B129" s="239">
        <f>SUM(B130:B130)</f>
        <v>73533</v>
      </c>
      <c r="C129" s="239">
        <f>SUM(C130)</f>
        <v>36639</v>
      </c>
      <c r="D129" s="239">
        <f>SUM(D130:D130)</f>
        <v>36894</v>
      </c>
      <c r="E129" s="240">
        <f>SUM(E130)</f>
        <v>9.595</v>
      </c>
      <c r="F129" s="241">
        <f t="shared" si="5"/>
        <v>7663.678999478895</v>
      </c>
      <c r="G129" s="239">
        <f>SUM(G130)</f>
        <v>36033</v>
      </c>
    </row>
    <row r="130" spans="1:7" ht="18" customHeight="1">
      <c r="A130" s="244" t="s">
        <v>390</v>
      </c>
      <c r="B130" s="244">
        <f>SUM(C130:D130)</f>
        <v>73533</v>
      </c>
      <c r="C130" s="244">
        <v>36639</v>
      </c>
      <c r="D130" s="244">
        <v>36894</v>
      </c>
      <c r="E130" s="245">
        <v>9.595</v>
      </c>
      <c r="F130" s="246">
        <f t="shared" si="5"/>
        <v>7663.678999478895</v>
      </c>
      <c r="G130" s="244">
        <v>36033</v>
      </c>
    </row>
    <row r="131" spans="1:7" s="243" customFormat="1" ht="18" customHeight="1">
      <c r="A131" s="239" t="s">
        <v>391</v>
      </c>
      <c r="B131" s="239">
        <f>SUM(B132:B132)</f>
        <v>94482</v>
      </c>
      <c r="C131" s="239">
        <f>SUM(C132)</f>
        <v>43686</v>
      </c>
      <c r="D131" s="239">
        <f>SUM(D132:D132)</f>
        <v>50796</v>
      </c>
      <c r="E131" s="240">
        <f>SUM(E132)</f>
        <v>13.986</v>
      </c>
      <c r="F131" s="241">
        <f aca="true" t="shared" si="6" ref="F131:F162">B131/E131</f>
        <v>6755.469755469755</v>
      </c>
      <c r="G131" s="239">
        <f>SUM(G132)</f>
        <v>40855</v>
      </c>
    </row>
    <row r="132" spans="1:7" ht="18" customHeight="1">
      <c r="A132" s="244" t="s">
        <v>392</v>
      </c>
      <c r="B132" s="244">
        <f>SUM(C132:D132)</f>
        <v>94482</v>
      </c>
      <c r="C132" s="244">
        <v>43686</v>
      </c>
      <c r="D132" s="244">
        <v>50796</v>
      </c>
      <c r="E132" s="245">
        <v>13.986</v>
      </c>
      <c r="F132" s="246">
        <f t="shared" si="6"/>
        <v>6755.469755469755</v>
      </c>
      <c r="G132" s="244">
        <v>40855</v>
      </c>
    </row>
    <row r="133" spans="1:7" s="252" customFormat="1" ht="18" customHeight="1">
      <c r="A133" s="239" t="s">
        <v>393</v>
      </c>
      <c r="B133" s="239">
        <f>SUM(B134:B145)</f>
        <v>58771</v>
      </c>
      <c r="C133" s="239">
        <f>SUM(C134:C145)</f>
        <v>28223</v>
      </c>
      <c r="D133" s="239">
        <f>SUM(D134:D145)</f>
        <v>30548</v>
      </c>
      <c r="E133" s="240">
        <f>SUM(E134:E145)</f>
        <v>5.536</v>
      </c>
      <c r="F133" s="241">
        <f t="shared" si="6"/>
        <v>10616.148843930636</v>
      </c>
      <c r="G133" s="239">
        <f>SUM(G134:G145)</f>
        <v>18468</v>
      </c>
    </row>
    <row r="134" spans="1:7" s="252" customFormat="1" ht="18" customHeight="1">
      <c r="A134" s="244" t="s">
        <v>394</v>
      </c>
      <c r="B134" s="244">
        <f aca="true" t="shared" si="7" ref="B134:B145">SUM(C134:D134)</f>
        <v>2233</v>
      </c>
      <c r="C134" s="244">
        <v>1070</v>
      </c>
      <c r="D134" s="244">
        <v>1163</v>
      </c>
      <c r="E134" s="245">
        <v>0.339</v>
      </c>
      <c r="F134" s="246">
        <f t="shared" si="6"/>
        <v>6587.020648967551</v>
      </c>
      <c r="G134" s="244">
        <v>822</v>
      </c>
    </row>
    <row r="135" spans="1:7" s="248" customFormat="1" ht="18" customHeight="1">
      <c r="A135" s="244" t="s">
        <v>395</v>
      </c>
      <c r="B135" s="244">
        <f t="shared" si="7"/>
        <v>2983</v>
      </c>
      <c r="C135" s="244">
        <v>1321</v>
      </c>
      <c r="D135" s="244">
        <v>1662</v>
      </c>
      <c r="E135" s="245">
        <v>0.193</v>
      </c>
      <c r="F135" s="246">
        <f t="shared" si="6"/>
        <v>15455.958549222798</v>
      </c>
      <c r="G135" s="244">
        <v>1225</v>
      </c>
    </row>
    <row r="136" spans="1:7" s="248" customFormat="1" ht="18" customHeight="1">
      <c r="A136" s="244" t="s">
        <v>396</v>
      </c>
      <c r="B136" s="244">
        <f t="shared" si="7"/>
        <v>6011</v>
      </c>
      <c r="C136" s="244">
        <v>2598</v>
      </c>
      <c r="D136" s="244">
        <v>3413</v>
      </c>
      <c r="E136" s="245">
        <v>0.496</v>
      </c>
      <c r="F136" s="246">
        <f t="shared" si="6"/>
        <v>12118.951612903225</v>
      </c>
      <c r="G136" s="244">
        <v>1640</v>
      </c>
    </row>
    <row r="137" spans="1:7" s="248" customFormat="1" ht="18" customHeight="1">
      <c r="A137" s="244" t="s">
        <v>397</v>
      </c>
      <c r="B137" s="244">
        <f t="shared" si="7"/>
        <v>5429</v>
      </c>
      <c r="C137" s="244">
        <v>2749</v>
      </c>
      <c r="D137" s="244">
        <v>2680</v>
      </c>
      <c r="E137" s="245">
        <v>0.458</v>
      </c>
      <c r="F137" s="246">
        <f t="shared" si="6"/>
        <v>11853.711790393012</v>
      </c>
      <c r="G137" s="244">
        <v>2101</v>
      </c>
    </row>
    <row r="138" spans="1:7" s="248" customFormat="1" ht="18" customHeight="1">
      <c r="A138" s="244" t="s">
        <v>398</v>
      </c>
      <c r="B138" s="244">
        <f t="shared" si="7"/>
        <v>7867</v>
      </c>
      <c r="C138" s="244">
        <v>3435</v>
      </c>
      <c r="D138" s="244">
        <v>4432</v>
      </c>
      <c r="E138" s="245">
        <v>0.414</v>
      </c>
      <c r="F138" s="246">
        <f t="shared" si="6"/>
        <v>19002.415458937197</v>
      </c>
      <c r="G138" s="244">
        <v>2025</v>
      </c>
    </row>
    <row r="139" spans="1:7" s="248" customFormat="1" ht="18" customHeight="1">
      <c r="A139" s="244" t="s">
        <v>399</v>
      </c>
      <c r="B139" s="244">
        <f t="shared" si="7"/>
        <v>4805</v>
      </c>
      <c r="C139" s="244">
        <v>2792</v>
      </c>
      <c r="D139" s="244">
        <v>2013</v>
      </c>
      <c r="E139" s="245">
        <v>1.647</v>
      </c>
      <c r="F139" s="246">
        <f t="shared" si="6"/>
        <v>2917.425622343655</v>
      </c>
      <c r="G139" s="244">
        <v>1303</v>
      </c>
    </row>
    <row r="140" spans="1:7" s="248" customFormat="1" ht="18" customHeight="1">
      <c r="A140" s="244" t="s">
        <v>400</v>
      </c>
      <c r="B140" s="244">
        <f t="shared" si="7"/>
        <v>12424</v>
      </c>
      <c r="C140" s="244">
        <v>6367</v>
      </c>
      <c r="D140" s="244">
        <v>6057</v>
      </c>
      <c r="E140" s="245">
        <v>0.72</v>
      </c>
      <c r="F140" s="246">
        <f t="shared" si="6"/>
        <v>17255.555555555555</v>
      </c>
      <c r="G140" s="244">
        <v>4570</v>
      </c>
    </row>
    <row r="141" spans="1:7" s="248" customFormat="1" ht="18" customHeight="1">
      <c r="A141" s="244" t="s">
        <v>401</v>
      </c>
      <c r="B141" s="244">
        <f t="shared" si="7"/>
        <v>3767</v>
      </c>
      <c r="C141" s="244">
        <v>1688</v>
      </c>
      <c r="D141" s="244">
        <v>2079</v>
      </c>
      <c r="E141" s="245">
        <v>0.22</v>
      </c>
      <c r="F141" s="246">
        <f t="shared" si="6"/>
        <v>17122.727272727272</v>
      </c>
      <c r="G141" s="244">
        <v>980</v>
      </c>
    </row>
    <row r="142" spans="1:7" s="248" customFormat="1" ht="18" customHeight="1">
      <c r="A142" s="244" t="s">
        <v>402</v>
      </c>
      <c r="B142" s="244">
        <f t="shared" si="7"/>
        <v>3237</v>
      </c>
      <c r="C142" s="244">
        <v>1510</v>
      </c>
      <c r="D142" s="244">
        <v>1727</v>
      </c>
      <c r="E142" s="245">
        <v>0.522</v>
      </c>
      <c r="F142" s="246">
        <f t="shared" si="6"/>
        <v>6201.149425287356</v>
      </c>
      <c r="G142" s="244">
        <v>969</v>
      </c>
    </row>
    <row r="143" spans="1:7" s="248" customFormat="1" ht="18" customHeight="1">
      <c r="A143" s="244" t="s">
        <v>403</v>
      </c>
      <c r="B143" s="244">
        <f t="shared" si="7"/>
        <v>3611</v>
      </c>
      <c r="C143" s="244">
        <v>1569</v>
      </c>
      <c r="D143" s="244">
        <v>2042</v>
      </c>
      <c r="E143" s="245">
        <v>0.144</v>
      </c>
      <c r="F143" s="246">
        <f t="shared" si="6"/>
        <v>25076.38888888889</v>
      </c>
      <c r="G143" s="244">
        <v>989</v>
      </c>
    </row>
    <row r="144" spans="1:7" s="248" customFormat="1" ht="18" customHeight="1">
      <c r="A144" s="244" t="s">
        <v>404</v>
      </c>
      <c r="B144" s="244">
        <f t="shared" si="7"/>
        <v>3724</v>
      </c>
      <c r="C144" s="244">
        <v>1866</v>
      </c>
      <c r="D144" s="244">
        <v>1858</v>
      </c>
      <c r="E144" s="245">
        <v>0.23</v>
      </c>
      <c r="F144" s="246">
        <f t="shared" si="6"/>
        <v>16191.304347826086</v>
      </c>
      <c r="G144" s="244">
        <v>1135</v>
      </c>
    </row>
    <row r="145" spans="1:7" s="248" customFormat="1" ht="18" customHeight="1">
      <c r="A145" s="244" t="s">
        <v>405</v>
      </c>
      <c r="B145" s="244">
        <f t="shared" si="7"/>
        <v>2680</v>
      </c>
      <c r="C145" s="244">
        <v>1258</v>
      </c>
      <c r="D145" s="244">
        <v>1422</v>
      </c>
      <c r="E145" s="245">
        <v>0.153</v>
      </c>
      <c r="F145" s="246">
        <f t="shared" si="6"/>
        <v>17516.339869281048</v>
      </c>
      <c r="G145" s="244">
        <v>709</v>
      </c>
    </row>
    <row r="146" spans="1:7" s="243" customFormat="1" ht="18" customHeight="1">
      <c r="A146" s="239" t="s">
        <v>406</v>
      </c>
      <c r="B146" s="239">
        <f>SUM(B147:B153)</f>
        <v>130493</v>
      </c>
      <c r="C146" s="239">
        <f>SUM(C147:C153)</f>
        <v>61556</v>
      </c>
      <c r="D146" s="239">
        <f>SUM(D147:D153)</f>
        <v>68937</v>
      </c>
      <c r="E146" s="240">
        <f>SUM(E147:E153)</f>
        <v>17.834</v>
      </c>
      <c r="F146" s="241">
        <f t="shared" si="6"/>
        <v>7317.090949871033</v>
      </c>
      <c r="G146" s="239">
        <f>SUM(G147:G153)</f>
        <v>46917</v>
      </c>
    </row>
    <row r="147" spans="1:7" s="243" customFormat="1" ht="18" customHeight="1">
      <c r="A147" s="244" t="s">
        <v>407</v>
      </c>
      <c r="B147" s="244">
        <f aca="true" t="shared" si="8" ref="B147:B153">SUM(C147:D147)</f>
        <v>10974</v>
      </c>
      <c r="C147" s="244">
        <v>5167</v>
      </c>
      <c r="D147" s="244">
        <v>5807</v>
      </c>
      <c r="E147" s="245">
        <v>2.992</v>
      </c>
      <c r="F147" s="246">
        <f t="shared" si="6"/>
        <v>3667.780748663102</v>
      </c>
      <c r="G147" s="244">
        <v>3349</v>
      </c>
    </row>
    <row r="148" spans="1:7" s="243" customFormat="1" ht="18" customHeight="1">
      <c r="A148" s="244" t="s">
        <v>408</v>
      </c>
      <c r="B148" s="244">
        <f t="shared" si="8"/>
        <v>7032</v>
      </c>
      <c r="C148" s="244">
        <v>3296</v>
      </c>
      <c r="D148" s="244">
        <v>3736</v>
      </c>
      <c r="E148" s="245">
        <v>0.909</v>
      </c>
      <c r="F148" s="246">
        <f t="shared" si="6"/>
        <v>7735.973597359735</v>
      </c>
      <c r="G148" s="244">
        <v>1885</v>
      </c>
    </row>
    <row r="149" spans="1:7" s="243" customFormat="1" ht="18" customHeight="1">
      <c r="A149" s="244" t="s">
        <v>392</v>
      </c>
      <c r="B149" s="244">
        <f t="shared" si="8"/>
        <v>8136</v>
      </c>
      <c r="C149" s="244">
        <v>3791</v>
      </c>
      <c r="D149" s="244">
        <v>4345</v>
      </c>
      <c r="E149" s="245">
        <v>1.394</v>
      </c>
      <c r="F149" s="246">
        <f t="shared" si="6"/>
        <v>5836.4418938307035</v>
      </c>
      <c r="G149" s="244">
        <v>3245</v>
      </c>
    </row>
    <row r="150" spans="1:7" ht="18" customHeight="1">
      <c r="A150" s="244" t="s">
        <v>409</v>
      </c>
      <c r="B150" s="244">
        <f t="shared" si="8"/>
        <v>30189</v>
      </c>
      <c r="C150" s="244">
        <v>14335</v>
      </c>
      <c r="D150" s="244">
        <v>15854</v>
      </c>
      <c r="E150" s="245">
        <v>2.514</v>
      </c>
      <c r="F150" s="246">
        <f t="shared" si="6"/>
        <v>12008.353221957042</v>
      </c>
      <c r="G150" s="244">
        <v>8526</v>
      </c>
    </row>
    <row r="151" spans="1:7" ht="18" customHeight="1">
      <c r="A151" s="244" t="s">
        <v>410</v>
      </c>
      <c r="B151" s="244">
        <f t="shared" si="8"/>
        <v>19079</v>
      </c>
      <c r="C151" s="244">
        <v>8851</v>
      </c>
      <c r="D151" s="244">
        <v>10228</v>
      </c>
      <c r="E151" s="245">
        <v>3.022</v>
      </c>
      <c r="F151" s="246">
        <f t="shared" si="6"/>
        <v>6313.368630046328</v>
      </c>
      <c r="G151" s="244">
        <v>7186</v>
      </c>
    </row>
    <row r="152" spans="1:7" ht="18" customHeight="1">
      <c r="A152" s="244" t="s">
        <v>411</v>
      </c>
      <c r="B152" s="244">
        <f t="shared" si="8"/>
        <v>38330</v>
      </c>
      <c r="C152" s="244">
        <v>18260</v>
      </c>
      <c r="D152" s="244">
        <v>20070</v>
      </c>
      <c r="E152" s="245">
        <v>5.105</v>
      </c>
      <c r="F152" s="246">
        <f t="shared" si="6"/>
        <v>7508.325171400587</v>
      </c>
      <c r="G152" s="244">
        <v>16885</v>
      </c>
    </row>
    <row r="153" spans="1:7" ht="18" customHeight="1">
      <c r="A153" s="244" t="s">
        <v>412</v>
      </c>
      <c r="B153" s="244">
        <f t="shared" si="8"/>
        <v>16753</v>
      </c>
      <c r="C153" s="244">
        <v>7856</v>
      </c>
      <c r="D153" s="244">
        <v>8897</v>
      </c>
      <c r="E153" s="245">
        <v>1.898</v>
      </c>
      <c r="F153" s="246">
        <f t="shared" si="6"/>
        <v>8826.659641728136</v>
      </c>
      <c r="G153" s="244">
        <v>5841</v>
      </c>
    </row>
    <row r="154" spans="1:7" s="243" customFormat="1" ht="18" customHeight="1">
      <c r="A154" s="239" t="s">
        <v>413</v>
      </c>
      <c r="B154" s="239">
        <f>SUM(B155:B156)</f>
        <v>136236</v>
      </c>
      <c r="C154" s="239">
        <f>SUM(C155:C156)</f>
        <v>64680</v>
      </c>
      <c r="D154" s="239">
        <f>SUM(D155:D156)</f>
        <v>71556</v>
      </c>
      <c r="E154" s="240">
        <f>SUM(E155:E156)</f>
        <v>63.644999999999996</v>
      </c>
      <c r="F154" s="241">
        <f t="shared" si="6"/>
        <v>2140.560923874617</v>
      </c>
      <c r="G154" s="239">
        <f>SUM(G155:G156)</f>
        <v>50737</v>
      </c>
    </row>
    <row r="155" spans="1:7" ht="18" customHeight="1">
      <c r="A155" s="244" t="s">
        <v>414</v>
      </c>
      <c r="B155" s="244">
        <f>SUM(C155:D155)</f>
        <v>93907</v>
      </c>
      <c r="C155" s="244">
        <v>44093</v>
      </c>
      <c r="D155" s="244">
        <v>49814</v>
      </c>
      <c r="E155" s="245">
        <v>28.459</v>
      </c>
      <c r="F155" s="246">
        <f t="shared" si="6"/>
        <v>3299.729435328016</v>
      </c>
      <c r="G155" s="244">
        <v>38465</v>
      </c>
    </row>
    <row r="156" spans="1:7" ht="18" customHeight="1">
      <c r="A156" s="244" t="s">
        <v>415</v>
      </c>
      <c r="B156" s="244">
        <f>SUM(C156:D156)</f>
        <v>42329</v>
      </c>
      <c r="C156" s="244">
        <v>20587</v>
      </c>
      <c r="D156" s="244">
        <v>21742</v>
      </c>
      <c r="E156" s="245">
        <v>35.186</v>
      </c>
      <c r="F156" s="246">
        <f t="shared" si="6"/>
        <v>1203.006877735463</v>
      </c>
      <c r="G156" s="244">
        <v>12272</v>
      </c>
    </row>
    <row r="157" spans="1:7" s="243" customFormat="1" ht="18" customHeight="1">
      <c r="A157" s="239" t="s">
        <v>416</v>
      </c>
      <c r="B157" s="239">
        <f>SUM(B158:B159)</f>
        <v>82481</v>
      </c>
      <c r="C157" s="239">
        <f>SUM(C158:C159)</f>
        <v>39515</v>
      </c>
      <c r="D157" s="239">
        <f>SUM(D158:D159)</f>
        <v>42966</v>
      </c>
      <c r="E157" s="240">
        <f>SUM(E158:E159)</f>
        <v>16.662</v>
      </c>
      <c r="F157" s="241">
        <f t="shared" si="6"/>
        <v>4950.246068899292</v>
      </c>
      <c r="G157" s="239">
        <f>SUM(G158:G159)</f>
        <v>42847</v>
      </c>
    </row>
    <row r="158" spans="1:7" ht="18" customHeight="1">
      <c r="A158" s="244" t="s">
        <v>417</v>
      </c>
      <c r="B158" s="244">
        <f>SUM(C158:D158)</f>
        <v>50095</v>
      </c>
      <c r="C158" s="244">
        <v>23854</v>
      </c>
      <c r="D158" s="244">
        <v>26241</v>
      </c>
      <c r="E158" s="245">
        <v>9.984</v>
      </c>
      <c r="F158" s="246">
        <f t="shared" si="6"/>
        <v>5017.528044871795</v>
      </c>
      <c r="G158" s="244">
        <v>27513</v>
      </c>
    </row>
    <row r="159" spans="1:7" ht="18" customHeight="1">
      <c r="A159" s="244" t="s">
        <v>418</v>
      </c>
      <c r="B159" s="244">
        <f>SUM(C159:D159)</f>
        <v>32386</v>
      </c>
      <c r="C159" s="244">
        <v>15661</v>
      </c>
      <c r="D159" s="244">
        <v>16725</v>
      </c>
      <c r="E159" s="245">
        <v>6.678</v>
      </c>
      <c r="F159" s="246">
        <f t="shared" si="6"/>
        <v>4849.655585504642</v>
      </c>
      <c r="G159" s="244">
        <v>15334</v>
      </c>
    </row>
    <row r="160" spans="1:8" s="243" customFormat="1" ht="18" customHeight="1">
      <c r="A160" s="239" t="s">
        <v>419</v>
      </c>
      <c r="B160" s="239">
        <f>SUM(B161:B164)</f>
        <v>72900</v>
      </c>
      <c r="C160" s="239">
        <f>SUM(C161:C164)</f>
        <v>34886</v>
      </c>
      <c r="D160" s="239">
        <f>SUM(D161:D164)</f>
        <v>38014</v>
      </c>
      <c r="E160" s="240">
        <f>SUM(E161:E164)</f>
        <v>7.1259999999999994</v>
      </c>
      <c r="F160" s="241">
        <f t="shared" si="6"/>
        <v>10230.14313780522</v>
      </c>
      <c r="G160" s="239">
        <f>SUM(G161:G164)</f>
        <v>39183</v>
      </c>
      <c r="H160" s="242"/>
    </row>
    <row r="161" spans="1:7" s="243" customFormat="1" ht="18" customHeight="1">
      <c r="A161" s="244" t="s">
        <v>420</v>
      </c>
      <c r="B161" s="244">
        <f>SUM(C161:D161)</f>
        <v>9453</v>
      </c>
      <c r="C161" s="244">
        <v>4294</v>
      </c>
      <c r="D161" s="244">
        <v>5159</v>
      </c>
      <c r="E161" s="245">
        <v>1.136</v>
      </c>
      <c r="F161" s="246">
        <f>B161/E162</f>
        <v>8234.32055749129</v>
      </c>
      <c r="G161" s="244">
        <v>8672</v>
      </c>
    </row>
    <row r="162" spans="1:7" ht="18" customHeight="1">
      <c r="A162" s="244" t="s">
        <v>421</v>
      </c>
      <c r="B162" s="244">
        <f>SUM(C162:D162)</f>
        <v>15699</v>
      </c>
      <c r="C162" s="244">
        <v>7383</v>
      </c>
      <c r="D162" s="244">
        <v>8316</v>
      </c>
      <c r="E162" s="245">
        <v>1.148</v>
      </c>
      <c r="F162" s="246">
        <f>B162/E161</f>
        <v>13819.542253521127</v>
      </c>
      <c r="G162" s="244">
        <v>9185</v>
      </c>
    </row>
    <row r="163" spans="1:7" ht="18" customHeight="1">
      <c r="A163" s="244" t="s">
        <v>422</v>
      </c>
      <c r="B163" s="244">
        <f>SUM(C163:D163)</f>
        <v>29420</v>
      </c>
      <c r="C163" s="244">
        <v>14247</v>
      </c>
      <c r="D163" s="244">
        <v>15173</v>
      </c>
      <c r="E163" s="245">
        <v>2.559</v>
      </c>
      <c r="F163" s="246">
        <f aca="true" t="shared" si="9" ref="F163:F194">B163/E163</f>
        <v>11496.678389996092</v>
      </c>
      <c r="G163" s="244">
        <v>9873</v>
      </c>
    </row>
    <row r="164" spans="1:7" ht="18" customHeight="1">
      <c r="A164" s="244" t="s">
        <v>423</v>
      </c>
      <c r="B164" s="244">
        <f>SUM(C164:D164)</f>
        <v>18328</v>
      </c>
      <c r="C164" s="244">
        <v>8962</v>
      </c>
      <c r="D164" s="244">
        <v>9366</v>
      </c>
      <c r="E164" s="245">
        <v>2.283</v>
      </c>
      <c r="F164" s="246">
        <f t="shared" si="9"/>
        <v>8028.033289531319</v>
      </c>
      <c r="G164" s="244">
        <v>11453</v>
      </c>
    </row>
    <row r="165" spans="1:7" s="243" customFormat="1" ht="18" customHeight="1">
      <c r="A165" s="239" t="s">
        <v>424</v>
      </c>
      <c r="B165" s="239">
        <f>SUM(B166:B167)</f>
        <v>87841</v>
      </c>
      <c r="C165" s="239">
        <f>SUM(C166:C167)</f>
        <v>42289</v>
      </c>
      <c r="D165" s="239">
        <f>SUM(D166:D167)</f>
        <v>45552</v>
      </c>
      <c r="E165" s="240">
        <f>SUM(E166:E167)</f>
        <v>15.782</v>
      </c>
      <c r="F165" s="241">
        <f t="shared" si="9"/>
        <v>5565.897858319605</v>
      </c>
      <c r="G165" s="239">
        <f>SUM(G166:G167)</f>
        <v>35460</v>
      </c>
    </row>
    <row r="166" spans="1:7" s="243" customFormat="1" ht="18" customHeight="1">
      <c r="A166" s="244" t="s">
        <v>425</v>
      </c>
      <c r="B166" s="244">
        <f>SUM(C166:D166)</f>
        <v>52322</v>
      </c>
      <c r="C166" s="244">
        <v>25404</v>
      </c>
      <c r="D166" s="244">
        <v>26918</v>
      </c>
      <c r="E166" s="245">
        <v>9.066</v>
      </c>
      <c r="F166" s="246">
        <f t="shared" si="9"/>
        <v>5771.233178910214</v>
      </c>
      <c r="G166" s="244">
        <v>22397</v>
      </c>
    </row>
    <row r="167" spans="1:7" ht="18" customHeight="1">
      <c r="A167" s="244" t="s">
        <v>426</v>
      </c>
      <c r="B167" s="244">
        <f>SUM(C167:D167)</f>
        <v>35519</v>
      </c>
      <c r="C167" s="244">
        <v>16885</v>
      </c>
      <c r="D167" s="244">
        <v>18634</v>
      </c>
      <c r="E167" s="245">
        <v>6.716</v>
      </c>
      <c r="F167" s="246">
        <f t="shared" si="9"/>
        <v>5288.713519952353</v>
      </c>
      <c r="G167" s="244">
        <v>13063</v>
      </c>
    </row>
    <row r="168" spans="1:7" s="243" customFormat="1" ht="18" customHeight="1">
      <c r="A168" s="239" t="s">
        <v>427</v>
      </c>
      <c r="B168" s="239">
        <f>SUM(B169:B174)</f>
        <v>160850</v>
      </c>
      <c r="C168" s="239">
        <f>SUM(C169:C174)</f>
        <v>77034</v>
      </c>
      <c r="D168" s="239">
        <f>SUM(D169:D174)</f>
        <v>83816</v>
      </c>
      <c r="E168" s="240">
        <f>SUM(E169:E174)</f>
        <v>123.85900000000001</v>
      </c>
      <c r="F168" s="241">
        <f t="shared" si="9"/>
        <v>1298.6541147595249</v>
      </c>
      <c r="G168" s="239">
        <f>SUM(G169:G174)</f>
        <v>72041</v>
      </c>
    </row>
    <row r="169" spans="1:7" s="243" customFormat="1" ht="18" customHeight="1">
      <c r="A169" s="254" t="s">
        <v>428</v>
      </c>
      <c r="B169" s="244">
        <f aca="true" t="shared" si="10" ref="B169:B174">SUM(C169:D169)</f>
        <v>7372</v>
      </c>
      <c r="C169" s="244">
        <v>3594</v>
      </c>
      <c r="D169" s="244">
        <v>3778</v>
      </c>
      <c r="E169" s="245">
        <v>21.695</v>
      </c>
      <c r="F169" s="246">
        <f t="shared" si="9"/>
        <v>339.8017976492279</v>
      </c>
      <c r="G169" s="244">
        <v>2116</v>
      </c>
    </row>
    <row r="170" spans="1:7" ht="18" customHeight="1">
      <c r="A170" s="254" t="s">
        <v>429</v>
      </c>
      <c r="B170" s="244">
        <f t="shared" si="10"/>
        <v>64355</v>
      </c>
      <c r="C170" s="244">
        <v>30697</v>
      </c>
      <c r="D170" s="244">
        <v>33658</v>
      </c>
      <c r="E170" s="245">
        <v>14.297</v>
      </c>
      <c r="F170" s="246">
        <f t="shared" si="9"/>
        <v>4501.293977757571</v>
      </c>
      <c r="G170" s="244">
        <v>28144</v>
      </c>
    </row>
    <row r="171" spans="1:7" ht="18" customHeight="1">
      <c r="A171" s="254" t="s">
        <v>430</v>
      </c>
      <c r="B171" s="244">
        <f t="shared" si="10"/>
        <v>15133</v>
      </c>
      <c r="C171" s="244">
        <v>7186</v>
      </c>
      <c r="D171" s="244">
        <v>7947</v>
      </c>
      <c r="E171" s="245">
        <v>17.458</v>
      </c>
      <c r="F171" s="246">
        <f t="shared" si="9"/>
        <v>866.8232329018216</v>
      </c>
      <c r="G171" s="244">
        <v>7290</v>
      </c>
    </row>
    <row r="172" spans="1:7" ht="18" customHeight="1">
      <c r="A172" s="254" t="s">
        <v>431</v>
      </c>
      <c r="B172" s="244">
        <f t="shared" si="10"/>
        <v>25200</v>
      </c>
      <c r="C172" s="244">
        <v>12105</v>
      </c>
      <c r="D172" s="244">
        <v>13095</v>
      </c>
      <c r="E172" s="245">
        <v>25.834</v>
      </c>
      <c r="F172" s="246">
        <f t="shared" si="9"/>
        <v>975.4586978400557</v>
      </c>
      <c r="G172" s="244">
        <v>12482</v>
      </c>
    </row>
    <row r="173" spans="1:7" ht="18" customHeight="1">
      <c r="A173" s="254" t="s">
        <v>432</v>
      </c>
      <c r="B173" s="244">
        <f t="shared" si="10"/>
        <v>28997</v>
      </c>
      <c r="C173" s="244">
        <v>13889</v>
      </c>
      <c r="D173" s="244">
        <v>15108</v>
      </c>
      <c r="E173" s="245">
        <v>10.823</v>
      </c>
      <c r="F173" s="246">
        <f t="shared" si="9"/>
        <v>2679.201700083156</v>
      </c>
      <c r="G173" s="244">
        <v>13139</v>
      </c>
    </row>
    <row r="174" spans="1:7" ht="18" customHeight="1">
      <c r="A174" s="254" t="s">
        <v>433</v>
      </c>
      <c r="B174" s="244">
        <f t="shared" si="10"/>
        <v>19793</v>
      </c>
      <c r="C174" s="244">
        <v>9563</v>
      </c>
      <c r="D174" s="244">
        <v>10230</v>
      </c>
      <c r="E174" s="245">
        <v>33.752</v>
      </c>
      <c r="F174" s="246">
        <f t="shared" si="9"/>
        <v>586.4245081772932</v>
      </c>
      <c r="G174" s="244">
        <v>8870</v>
      </c>
    </row>
    <row r="175" spans="1:7" s="243" customFormat="1" ht="18" customHeight="1">
      <c r="A175" s="239" t="s">
        <v>434</v>
      </c>
      <c r="B175" s="239">
        <f>SUM(B176:B177)</f>
        <v>122180</v>
      </c>
      <c r="C175" s="239">
        <f>SUM(C176:C177)</f>
        <v>55826</v>
      </c>
      <c r="D175" s="239">
        <f>SUM(D176:D177)</f>
        <v>66354</v>
      </c>
      <c r="E175" s="240">
        <f>SUM(E176:E177)</f>
        <v>22.157</v>
      </c>
      <c r="F175" s="241">
        <f t="shared" si="9"/>
        <v>5514.284424786749</v>
      </c>
      <c r="G175" s="239">
        <f>SUM(G176:G177)</f>
        <v>50265</v>
      </c>
    </row>
    <row r="176" spans="1:7" s="243" customFormat="1" ht="18" customHeight="1">
      <c r="A176" s="244" t="s">
        <v>435</v>
      </c>
      <c r="B176" s="244">
        <f>SUM(C176:D176)</f>
        <v>27222</v>
      </c>
      <c r="C176" s="244">
        <v>12272</v>
      </c>
      <c r="D176" s="244">
        <v>14950</v>
      </c>
      <c r="E176" s="245">
        <v>7.055</v>
      </c>
      <c r="F176" s="246">
        <f t="shared" si="9"/>
        <v>3858.5400425230337</v>
      </c>
      <c r="G176" s="244">
        <v>10674</v>
      </c>
    </row>
    <row r="177" spans="1:7" ht="18" customHeight="1">
      <c r="A177" s="244" t="s">
        <v>436</v>
      </c>
      <c r="B177" s="244">
        <f>SUM(C177:D177)</f>
        <v>94958</v>
      </c>
      <c r="C177" s="244">
        <v>43554</v>
      </c>
      <c r="D177" s="244">
        <v>51404</v>
      </c>
      <c r="E177" s="245">
        <v>15.102</v>
      </c>
      <c r="F177" s="246">
        <f t="shared" si="9"/>
        <v>6287.776453449874</v>
      </c>
      <c r="G177" s="244">
        <v>39591</v>
      </c>
    </row>
    <row r="178" spans="1:9" s="243" customFormat="1" ht="18" customHeight="1">
      <c r="A178" s="239" t="s">
        <v>437</v>
      </c>
      <c r="B178" s="239">
        <f>SUM(B179:B182)</f>
        <v>115083</v>
      </c>
      <c r="C178" s="239">
        <f>SUM(C179:C182)</f>
        <v>52925</v>
      </c>
      <c r="D178" s="239">
        <f>SUM(D179:D182)</f>
        <v>62158</v>
      </c>
      <c r="E178" s="240">
        <f>SUM(E179:E182)</f>
        <v>19.265</v>
      </c>
      <c r="F178" s="241">
        <f t="shared" si="9"/>
        <v>5973.682844536725</v>
      </c>
      <c r="G178" s="239">
        <f>SUM(G179:G182)</f>
        <v>55520</v>
      </c>
      <c r="I178" s="242"/>
    </row>
    <row r="179" spans="1:7" ht="18" customHeight="1">
      <c r="A179" s="244" t="s">
        <v>438</v>
      </c>
      <c r="B179" s="244">
        <f>SUM(C179:D179)</f>
        <v>30101</v>
      </c>
      <c r="C179" s="244">
        <v>13894</v>
      </c>
      <c r="D179" s="244">
        <v>16207</v>
      </c>
      <c r="E179" s="245">
        <v>4.065</v>
      </c>
      <c r="F179" s="246">
        <f t="shared" si="9"/>
        <v>7404.920049200491</v>
      </c>
      <c r="G179" s="244">
        <v>12471</v>
      </c>
    </row>
    <row r="180" spans="1:7" ht="18" customHeight="1">
      <c r="A180" s="244" t="s">
        <v>439</v>
      </c>
      <c r="B180" s="244">
        <f>SUM(C180:D180)</f>
        <v>45688</v>
      </c>
      <c r="C180" s="244">
        <v>20986</v>
      </c>
      <c r="D180" s="244">
        <v>24702</v>
      </c>
      <c r="E180" s="245">
        <v>7.708</v>
      </c>
      <c r="F180" s="246">
        <f t="shared" si="9"/>
        <v>5927.348209652309</v>
      </c>
      <c r="G180" s="244">
        <v>25005</v>
      </c>
    </row>
    <row r="181" spans="1:7" ht="18" customHeight="1">
      <c r="A181" s="244" t="s">
        <v>440</v>
      </c>
      <c r="B181" s="244">
        <f>SUM(C181:D181)</f>
        <v>26082</v>
      </c>
      <c r="C181" s="244">
        <v>11966</v>
      </c>
      <c r="D181" s="244">
        <v>14116</v>
      </c>
      <c r="E181" s="245">
        <v>5.558</v>
      </c>
      <c r="F181" s="246">
        <f t="shared" si="9"/>
        <v>4692.695214105794</v>
      </c>
      <c r="G181" s="244">
        <v>11952</v>
      </c>
    </row>
    <row r="182" spans="1:7" ht="18" customHeight="1">
      <c r="A182" s="244" t="s">
        <v>441</v>
      </c>
      <c r="B182" s="244">
        <f>SUM(C182:D182)</f>
        <v>13212</v>
      </c>
      <c r="C182" s="244">
        <v>6079</v>
      </c>
      <c r="D182" s="244">
        <v>7133</v>
      </c>
      <c r="E182" s="245">
        <v>1.934</v>
      </c>
      <c r="F182" s="246">
        <f t="shared" si="9"/>
        <v>6831.437435367115</v>
      </c>
      <c r="G182" s="244">
        <v>6092</v>
      </c>
    </row>
    <row r="183" spans="1:7" s="243" customFormat="1" ht="18" customHeight="1">
      <c r="A183" s="239" t="s">
        <v>442</v>
      </c>
      <c r="B183" s="239">
        <f>SUM(B184:B186)</f>
        <v>80847</v>
      </c>
      <c r="C183" s="239">
        <f>SUM(C184:C186)</f>
        <v>38153</v>
      </c>
      <c r="D183" s="239">
        <f>SUM(D184:D186)</f>
        <v>42694</v>
      </c>
      <c r="E183" s="240">
        <f>SUM(E184:E186)</f>
        <v>12.565000000000001</v>
      </c>
      <c r="F183" s="241">
        <f t="shared" si="9"/>
        <v>6434.301631516116</v>
      </c>
      <c r="G183" s="239">
        <f>SUM(G184:G186)</f>
        <v>56530</v>
      </c>
    </row>
    <row r="184" spans="1:7" s="243" customFormat="1" ht="18" customHeight="1">
      <c r="A184" s="244" t="s">
        <v>443</v>
      </c>
      <c r="B184" s="244">
        <f>SUM(C184:D184)</f>
        <v>49665</v>
      </c>
      <c r="C184" s="244">
        <v>23771</v>
      </c>
      <c r="D184" s="244">
        <v>25894</v>
      </c>
      <c r="E184" s="245">
        <v>7.031</v>
      </c>
      <c r="F184" s="246">
        <f t="shared" si="9"/>
        <v>7063.717821078083</v>
      </c>
      <c r="G184" s="244">
        <v>30840</v>
      </c>
    </row>
    <row r="185" spans="1:7" ht="18" customHeight="1">
      <c r="A185" s="244" t="s">
        <v>444</v>
      </c>
      <c r="B185" s="244">
        <f>SUM(C185:D185)</f>
        <v>8378</v>
      </c>
      <c r="C185" s="244">
        <v>3902</v>
      </c>
      <c r="D185" s="244">
        <v>4476</v>
      </c>
      <c r="E185" s="245">
        <v>2.109</v>
      </c>
      <c r="F185" s="246">
        <f t="shared" si="9"/>
        <v>3972.498814604078</v>
      </c>
      <c r="G185" s="244">
        <v>11102</v>
      </c>
    </row>
    <row r="186" spans="1:7" ht="18" customHeight="1">
      <c r="A186" s="244" t="s">
        <v>445</v>
      </c>
      <c r="B186" s="244">
        <f>SUM(C186:D186)</f>
        <v>22804</v>
      </c>
      <c r="C186" s="244">
        <v>10480</v>
      </c>
      <c r="D186" s="244">
        <v>12324</v>
      </c>
      <c r="E186" s="245">
        <v>3.425</v>
      </c>
      <c r="F186" s="246">
        <f t="shared" si="9"/>
        <v>6658.102189781022</v>
      </c>
      <c r="G186" s="244">
        <v>14588</v>
      </c>
    </row>
    <row r="187" spans="1:7" s="243" customFormat="1" ht="18" customHeight="1">
      <c r="A187" s="239" t="s">
        <v>446</v>
      </c>
      <c r="B187" s="239">
        <f>SUM(B188:B188)</f>
        <v>115419</v>
      </c>
      <c r="C187" s="239">
        <f>SUM(C188)</f>
        <v>53689</v>
      </c>
      <c r="D187" s="239">
        <f>SUM(D188:D188)</f>
        <v>61730</v>
      </c>
      <c r="E187" s="240">
        <f>SUM(E188)</f>
        <v>23.678</v>
      </c>
      <c r="F187" s="241">
        <f t="shared" si="9"/>
        <v>4874.524875411775</v>
      </c>
      <c r="G187" s="239">
        <f>SUM(G188)</f>
        <v>53992</v>
      </c>
    </row>
    <row r="188" spans="1:7" ht="18" customHeight="1">
      <c r="A188" s="244" t="s">
        <v>447</v>
      </c>
      <c r="B188" s="244">
        <f>SUM(C188:D188)</f>
        <v>115419</v>
      </c>
      <c r="C188" s="244">
        <v>53689</v>
      </c>
      <c r="D188" s="244">
        <v>61730</v>
      </c>
      <c r="E188" s="245">
        <v>23.678</v>
      </c>
      <c r="F188" s="246">
        <f t="shared" si="9"/>
        <v>4874.524875411775</v>
      </c>
      <c r="G188" s="244">
        <v>53992</v>
      </c>
    </row>
    <row r="189" spans="1:7" s="243" customFormat="1" ht="18" customHeight="1">
      <c r="A189" s="239" t="s">
        <v>448</v>
      </c>
      <c r="B189" s="239">
        <f>SUM(B190:B190)</f>
        <v>88918</v>
      </c>
      <c r="C189" s="239">
        <f>SUM(C190)</f>
        <v>41224</v>
      </c>
      <c r="D189" s="239">
        <f>SUM(D190:D190)</f>
        <v>47694</v>
      </c>
      <c r="E189" s="240">
        <f>SUM(E190)</f>
        <v>28.124</v>
      </c>
      <c r="F189" s="241">
        <f t="shared" si="9"/>
        <v>3161.6413028018774</v>
      </c>
      <c r="G189" s="239">
        <f>SUM(G190)</f>
        <v>31324</v>
      </c>
    </row>
    <row r="190" spans="1:7" ht="18" customHeight="1">
      <c r="A190" s="244" t="s">
        <v>449</v>
      </c>
      <c r="B190" s="244">
        <f>SUM(C190:D190)</f>
        <v>88918</v>
      </c>
      <c r="C190" s="244">
        <v>41224</v>
      </c>
      <c r="D190" s="244">
        <v>47694</v>
      </c>
      <c r="E190" s="245">
        <v>28.124</v>
      </c>
      <c r="F190" s="246">
        <f t="shared" si="9"/>
        <v>3161.6413028018774</v>
      </c>
      <c r="G190" s="244">
        <v>31324</v>
      </c>
    </row>
    <row r="191" spans="1:7" s="252" customFormat="1" ht="18" customHeight="1">
      <c r="A191" s="239" t="s">
        <v>450</v>
      </c>
      <c r="B191" s="239">
        <f>SUM(B192:B194)</f>
        <v>28001</v>
      </c>
      <c r="C191" s="239">
        <f>SUM(C192:C194)</f>
        <v>13587</v>
      </c>
      <c r="D191" s="239">
        <f>SUM(D192:D194)</f>
        <v>14414</v>
      </c>
      <c r="E191" s="240">
        <f>SUM(E192:E194)</f>
        <v>1.416</v>
      </c>
      <c r="F191" s="241">
        <f t="shared" si="9"/>
        <v>19774.717514124295</v>
      </c>
      <c r="G191" s="239">
        <f>SUM(G192:G194)</f>
        <v>13267</v>
      </c>
    </row>
    <row r="192" spans="1:7" s="248" customFormat="1" ht="18" customHeight="1">
      <c r="A192" s="244" t="s">
        <v>451</v>
      </c>
      <c r="B192" s="244">
        <f>SUM(C192:D192)</f>
        <v>8543</v>
      </c>
      <c r="C192" s="244">
        <v>4224</v>
      </c>
      <c r="D192" s="244">
        <v>4319</v>
      </c>
      <c r="E192" s="245">
        <v>0.484</v>
      </c>
      <c r="F192" s="246">
        <f t="shared" si="9"/>
        <v>17650.826446280993</v>
      </c>
      <c r="G192" s="244">
        <v>5018</v>
      </c>
    </row>
    <row r="193" spans="1:7" s="248" customFormat="1" ht="18" customHeight="1">
      <c r="A193" s="244" t="s">
        <v>452</v>
      </c>
      <c r="B193" s="244">
        <f>SUM(C193:D193)</f>
        <v>8567</v>
      </c>
      <c r="C193" s="244">
        <v>4083</v>
      </c>
      <c r="D193" s="244">
        <v>4484</v>
      </c>
      <c r="E193" s="245">
        <v>0.449</v>
      </c>
      <c r="F193" s="246">
        <f t="shared" si="9"/>
        <v>19080.178173719374</v>
      </c>
      <c r="G193" s="244">
        <v>3756</v>
      </c>
    </row>
    <row r="194" spans="1:7" s="248" customFormat="1" ht="18" customHeight="1">
      <c r="A194" s="244" t="s">
        <v>453</v>
      </c>
      <c r="B194" s="244">
        <f>SUM(C194:D194)</f>
        <v>10891</v>
      </c>
      <c r="C194" s="244">
        <v>5280</v>
      </c>
      <c r="D194" s="244">
        <v>5611</v>
      </c>
      <c r="E194" s="245">
        <v>0.483</v>
      </c>
      <c r="F194" s="246">
        <f t="shared" si="9"/>
        <v>22548.654244306417</v>
      </c>
      <c r="G194" s="244">
        <v>4493</v>
      </c>
    </row>
    <row r="195" spans="1:7" s="243" customFormat="1" ht="18" customHeight="1">
      <c r="A195" s="239" t="s">
        <v>454</v>
      </c>
      <c r="B195" s="239">
        <f>SUM(B196:B198)</f>
        <v>86214</v>
      </c>
      <c r="C195" s="239">
        <f>SUM(C196:C198)</f>
        <v>41117</v>
      </c>
      <c r="D195" s="239">
        <f>SUM(D196:D198)</f>
        <v>45097</v>
      </c>
      <c r="E195" s="240">
        <f>SUM(E196:E198)</f>
        <v>9.326</v>
      </c>
      <c r="F195" s="241">
        <f aca="true" t="shared" si="11" ref="F195:F226">B195/E195</f>
        <v>9244.477803988848</v>
      </c>
      <c r="G195" s="239">
        <f>SUM(G196:G198)</f>
        <v>35711</v>
      </c>
    </row>
    <row r="196" spans="1:7" s="243" customFormat="1" ht="18" customHeight="1">
      <c r="A196" s="244" t="s">
        <v>455</v>
      </c>
      <c r="B196" s="244">
        <f>SUM(C196:D196)</f>
        <v>20335</v>
      </c>
      <c r="C196" s="244">
        <v>10032</v>
      </c>
      <c r="D196" s="244">
        <v>10303</v>
      </c>
      <c r="E196" s="245">
        <v>4.041</v>
      </c>
      <c r="F196" s="246">
        <f t="shared" si="11"/>
        <v>5032.170254887404</v>
      </c>
      <c r="G196" s="244">
        <v>12068</v>
      </c>
    </row>
    <row r="197" spans="1:7" s="243" customFormat="1" ht="18" customHeight="1">
      <c r="A197" s="244" t="s">
        <v>456</v>
      </c>
      <c r="B197" s="244">
        <f>SUM(C197:D197)</f>
        <v>42833</v>
      </c>
      <c r="C197" s="244">
        <v>20167</v>
      </c>
      <c r="D197" s="244">
        <v>22666</v>
      </c>
      <c r="E197" s="245">
        <v>3.195</v>
      </c>
      <c r="F197" s="246">
        <f t="shared" si="11"/>
        <v>13406.259780907669</v>
      </c>
      <c r="G197" s="244">
        <v>15129</v>
      </c>
    </row>
    <row r="198" spans="1:7" ht="18" customHeight="1">
      <c r="A198" s="244" t="s">
        <v>457</v>
      </c>
      <c r="B198" s="244">
        <f>SUM(C198:D198)</f>
        <v>23046</v>
      </c>
      <c r="C198" s="244">
        <v>10918</v>
      </c>
      <c r="D198" s="244">
        <v>12128</v>
      </c>
      <c r="E198" s="245">
        <v>2.09</v>
      </c>
      <c r="F198" s="246">
        <f t="shared" si="11"/>
        <v>11026.794258373206</v>
      </c>
      <c r="G198" s="244">
        <v>8514</v>
      </c>
    </row>
    <row r="199" spans="1:7" s="243" customFormat="1" ht="18" customHeight="1">
      <c r="A199" s="239" t="s">
        <v>458</v>
      </c>
      <c r="B199" s="239">
        <f>SUM(B200:B202)</f>
        <v>185987</v>
      </c>
      <c r="C199" s="239">
        <f>SUM(C200:C202)</f>
        <v>87801</v>
      </c>
      <c r="D199" s="239">
        <f>SUM(D200:D202)</f>
        <v>98186</v>
      </c>
      <c r="E199" s="240">
        <f>SUM(E200:E202)</f>
        <v>44.614999999999995</v>
      </c>
      <c r="F199" s="241">
        <f t="shared" si="11"/>
        <v>4168.710075086855</v>
      </c>
      <c r="G199" s="239">
        <f>SUM(G200:G202)</f>
        <v>86311</v>
      </c>
    </row>
    <row r="200" spans="1:8" s="243" customFormat="1" ht="18" customHeight="1">
      <c r="A200" s="244" t="s">
        <v>459</v>
      </c>
      <c r="B200" s="244">
        <f>SUM(C200:D200)</f>
        <v>82578</v>
      </c>
      <c r="C200" s="244">
        <v>39253</v>
      </c>
      <c r="D200" s="244">
        <v>43325</v>
      </c>
      <c r="E200" s="245">
        <v>12.44</v>
      </c>
      <c r="F200" s="246">
        <f t="shared" si="11"/>
        <v>6638.102893890676</v>
      </c>
      <c r="G200" s="244">
        <v>39100</v>
      </c>
      <c r="H200" s="242"/>
    </row>
    <row r="201" spans="1:7" ht="18" customHeight="1">
      <c r="A201" s="244" t="s">
        <v>460</v>
      </c>
      <c r="B201" s="244">
        <f>SUM(C201:D201)</f>
        <v>73130</v>
      </c>
      <c r="C201" s="244">
        <v>34097</v>
      </c>
      <c r="D201" s="244">
        <v>39033</v>
      </c>
      <c r="E201" s="245">
        <v>18.659</v>
      </c>
      <c r="F201" s="246">
        <f t="shared" si="11"/>
        <v>3919.2882791146367</v>
      </c>
      <c r="G201" s="244">
        <v>28823</v>
      </c>
    </row>
    <row r="202" spans="1:7" ht="18" customHeight="1">
      <c r="A202" s="244" t="s">
        <v>461</v>
      </c>
      <c r="B202" s="244">
        <f>SUM(C202:D202)</f>
        <v>30279</v>
      </c>
      <c r="C202" s="244">
        <v>14451</v>
      </c>
      <c r="D202" s="244">
        <v>15828</v>
      </c>
      <c r="E202" s="245">
        <v>13.516</v>
      </c>
      <c r="F202" s="246">
        <f t="shared" si="11"/>
        <v>2240.233796981355</v>
      </c>
      <c r="G202" s="244">
        <v>18388</v>
      </c>
    </row>
    <row r="203" spans="1:7" s="243" customFormat="1" ht="18" customHeight="1">
      <c r="A203" s="239" t="s">
        <v>462</v>
      </c>
      <c r="B203" s="239">
        <f>SUM(B204:B205)</f>
        <v>148298</v>
      </c>
      <c r="C203" s="239">
        <f>SUM(C204:C205)</f>
        <v>69491</v>
      </c>
      <c r="D203" s="239">
        <f>SUM(D204:D205)</f>
        <v>78807</v>
      </c>
      <c r="E203" s="240">
        <f>SUM(E204:E205)</f>
        <v>35.825</v>
      </c>
      <c r="F203" s="241">
        <f t="shared" si="11"/>
        <v>4139.511514305652</v>
      </c>
      <c r="G203" s="239">
        <f>SUM(G204:G205)</f>
        <v>54485</v>
      </c>
    </row>
    <row r="204" spans="1:7" ht="18" customHeight="1">
      <c r="A204" s="244" t="s">
        <v>463</v>
      </c>
      <c r="B204" s="244">
        <f>SUM(C204:D204)</f>
        <v>73127</v>
      </c>
      <c r="C204" s="244">
        <v>34020</v>
      </c>
      <c r="D204" s="244">
        <v>39107</v>
      </c>
      <c r="E204" s="245">
        <v>18.789</v>
      </c>
      <c r="F204" s="246">
        <f t="shared" si="11"/>
        <v>3892.0112831976153</v>
      </c>
      <c r="G204" s="244">
        <v>25851</v>
      </c>
    </row>
    <row r="205" spans="1:7" ht="18" customHeight="1">
      <c r="A205" s="244" t="s">
        <v>464</v>
      </c>
      <c r="B205" s="244">
        <f>SUM(C205:D205)</f>
        <v>75171</v>
      </c>
      <c r="C205" s="244">
        <v>35471</v>
      </c>
      <c r="D205" s="244">
        <v>39700</v>
      </c>
      <c r="E205" s="245">
        <v>17.036</v>
      </c>
      <c r="F205" s="246">
        <f t="shared" si="11"/>
        <v>4412.47945527119</v>
      </c>
      <c r="G205" s="244">
        <v>28634</v>
      </c>
    </row>
    <row r="206" spans="1:7" s="243" customFormat="1" ht="18" customHeight="1">
      <c r="A206" s="239" t="s">
        <v>465</v>
      </c>
      <c r="B206" s="241">
        <f>SUM(B207:B214)</f>
        <v>154371</v>
      </c>
      <c r="C206" s="241">
        <f>SUM(C207:C214)</f>
        <v>75401</v>
      </c>
      <c r="D206" s="241">
        <f>SUM(D207:D214)</f>
        <v>78970</v>
      </c>
      <c r="E206" s="240">
        <f>SUM(E207:E214)</f>
        <v>236.261</v>
      </c>
      <c r="F206" s="241">
        <f t="shared" si="11"/>
        <v>653.3917997468901</v>
      </c>
      <c r="G206" s="241">
        <f>SUM(G207:G214)</f>
        <v>52026</v>
      </c>
    </row>
    <row r="207" spans="1:7" ht="18" customHeight="1">
      <c r="A207" s="244" t="s">
        <v>466</v>
      </c>
      <c r="B207" s="244">
        <f aca="true" t="shared" si="12" ref="B207:B214">SUM(C207:D207)</f>
        <v>33940</v>
      </c>
      <c r="C207" s="244">
        <v>16543</v>
      </c>
      <c r="D207" s="244">
        <v>17397</v>
      </c>
      <c r="E207" s="245">
        <v>38.132</v>
      </c>
      <c r="F207" s="246">
        <f t="shared" si="11"/>
        <v>890.0660862267912</v>
      </c>
      <c r="G207" s="244">
        <v>13139</v>
      </c>
    </row>
    <row r="208" spans="1:7" ht="18" customHeight="1">
      <c r="A208" s="244" t="s">
        <v>467</v>
      </c>
      <c r="B208" s="244">
        <f t="shared" si="12"/>
        <v>8399</v>
      </c>
      <c r="C208" s="244">
        <v>4172</v>
      </c>
      <c r="D208" s="244">
        <v>4227</v>
      </c>
      <c r="E208" s="245">
        <v>30.849</v>
      </c>
      <c r="F208" s="246">
        <f t="shared" si="11"/>
        <v>272.2616616421926</v>
      </c>
      <c r="G208" s="244">
        <v>1874</v>
      </c>
    </row>
    <row r="209" spans="1:7" ht="18" customHeight="1">
      <c r="A209" s="244" t="s">
        <v>468</v>
      </c>
      <c r="B209" s="244">
        <f t="shared" si="12"/>
        <v>9845</v>
      </c>
      <c r="C209" s="244">
        <v>4832</v>
      </c>
      <c r="D209" s="244">
        <v>5013</v>
      </c>
      <c r="E209" s="245">
        <v>38.867</v>
      </c>
      <c r="F209" s="246">
        <f t="shared" si="11"/>
        <v>253.2997144106826</v>
      </c>
      <c r="G209" s="244">
        <v>2987</v>
      </c>
    </row>
    <row r="210" spans="1:7" ht="18" customHeight="1">
      <c r="A210" s="244" t="s">
        <v>469</v>
      </c>
      <c r="B210" s="244">
        <f t="shared" si="12"/>
        <v>15749</v>
      </c>
      <c r="C210" s="244">
        <v>7685</v>
      </c>
      <c r="D210" s="244">
        <v>8064</v>
      </c>
      <c r="E210" s="245">
        <v>17.75</v>
      </c>
      <c r="F210" s="246">
        <f t="shared" si="11"/>
        <v>887.2676056338029</v>
      </c>
      <c r="G210" s="244">
        <v>5346</v>
      </c>
    </row>
    <row r="211" spans="1:7" ht="18" customHeight="1">
      <c r="A211" s="244" t="s">
        <v>470</v>
      </c>
      <c r="B211" s="244">
        <f t="shared" si="12"/>
        <v>32074</v>
      </c>
      <c r="C211" s="244">
        <v>15772</v>
      </c>
      <c r="D211" s="244">
        <v>16302</v>
      </c>
      <c r="E211" s="245">
        <v>22.524</v>
      </c>
      <c r="F211" s="246">
        <f t="shared" si="11"/>
        <v>1423.9921861125908</v>
      </c>
      <c r="G211" s="244">
        <v>9995</v>
      </c>
    </row>
    <row r="212" spans="1:7" ht="18" customHeight="1">
      <c r="A212" s="244" t="s">
        <v>471</v>
      </c>
      <c r="B212" s="244">
        <f t="shared" si="12"/>
        <v>8639</v>
      </c>
      <c r="C212" s="244">
        <v>4302</v>
      </c>
      <c r="D212" s="244">
        <v>4337</v>
      </c>
      <c r="E212" s="245">
        <v>24.789</v>
      </c>
      <c r="F212" s="246">
        <f t="shared" si="11"/>
        <v>348.5013514058655</v>
      </c>
      <c r="G212" s="244">
        <v>2356</v>
      </c>
    </row>
    <row r="213" spans="1:7" ht="18" customHeight="1">
      <c r="A213" s="244" t="s">
        <v>472</v>
      </c>
      <c r="B213" s="244">
        <f t="shared" si="12"/>
        <v>28229</v>
      </c>
      <c r="C213" s="244">
        <v>13606</v>
      </c>
      <c r="D213" s="244">
        <v>14623</v>
      </c>
      <c r="E213" s="245">
        <v>33.358</v>
      </c>
      <c r="F213" s="246">
        <f t="shared" si="11"/>
        <v>846.2437796030938</v>
      </c>
      <c r="G213" s="244">
        <v>10916</v>
      </c>
    </row>
    <row r="214" spans="1:7" ht="18" customHeight="1">
      <c r="A214" s="244" t="s">
        <v>473</v>
      </c>
      <c r="B214" s="244">
        <f t="shared" si="12"/>
        <v>17496</v>
      </c>
      <c r="C214" s="244">
        <v>8489</v>
      </c>
      <c r="D214" s="244">
        <v>9007</v>
      </c>
      <c r="E214" s="245">
        <v>29.992</v>
      </c>
      <c r="F214" s="246">
        <f t="shared" si="11"/>
        <v>583.3555614830622</v>
      </c>
      <c r="G214" s="244">
        <v>5413</v>
      </c>
    </row>
    <row r="215" spans="1:7" s="243" customFormat="1" ht="18" customHeight="1">
      <c r="A215" s="239" t="s">
        <v>474</v>
      </c>
      <c r="B215" s="239">
        <f>SUM(B216:B217)</f>
        <v>111120</v>
      </c>
      <c r="C215" s="239">
        <f>SUM(C216:C217)</f>
        <v>53107</v>
      </c>
      <c r="D215" s="239">
        <f>SUM(D216:D217)</f>
        <v>58013</v>
      </c>
      <c r="E215" s="240">
        <f>SUM(E216:E217)</f>
        <v>22.841</v>
      </c>
      <c r="F215" s="241">
        <f t="shared" si="11"/>
        <v>4864.935860951797</v>
      </c>
      <c r="G215" s="239">
        <f>SUM(G216:G217)</f>
        <v>46263</v>
      </c>
    </row>
    <row r="216" spans="1:7" s="243" customFormat="1" ht="18" customHeight="1">
      <c r="A216" s="244" t="s">
        <v>475</v>
      </c>
      <c r="B216" s="244">
        <f>SUM(C216:D216)</f>
        <v>29169</v>
      </c>
      <c r="C216" s="244">
        <v>13678</v>
      </c>
      <c r="D216" s="244">
        <v>15491</v>
      </c>
      <c r="E216" s="245">
        <v>5.955</v>
      </c>
      <c r="F216" s="246">
        <f t="shared" si="11"/>
        <v>4898.23677581864</v>
      </c>
      <c r="G216" s="244">
        <v>12693</v>
      </c>
    </row>
    <row r="217" spans="1:7" ht="18" customHeight="1">
      <c r="A217" s="244" t="s">
        <v>476</v>
      </c>
      <c r="B217" s="244">
        <f>SUM(C217:D217)</f>
        <v>81951</v>
      </c>
      <c r="C217" s="244">
        <v>39429</v>
      </c>
      <c r="D217" s="244">
        <v>42522</v>
      </c>
      <c r="E217" s="245">
        <v>16.886</v>
      </c>
      <c r="F217" s="246">
        <f t="shared" si="11"/>
        <v>4853.191993367287</v>
      </c>
      <c r="G217" s="244">
        <v>33570</v>
      </c>
    </row>
    <row r="218" spans="1:7" s="243" customFormat="1" ht="18" customHeight="1">
      <c r="A218" s="239" t="s">
        <v>477</v>
      </c>
      <c r="B218" s="239">
        <f>SUM(B219:B221)</f>
        <v>77720</v>
      </c>
      <c r="C218" s="239">
        <f>SUM(C219:C221)</f>
        <v>35694</v>
      </c>
      <c r="D218" s="239">
        <f>SUM(D219:D221)</f>
        <v>42026</v>
      </c>
      <c r="E218" s="240">
        <f>SUM(E219:E221)</f>
        <v>15.033000000000001</v>
      </c>
      <c r="F218" s="241">
        <f t="shared" si="11"/>
        <v>5169.959422603605</v>
      </c>
      <c r="G218" s="239">
        <f>SUM(G219:G221)</f>
        <v>52164</v>
      </c>
    </row>
    <row r="219" spans="1:7" s="243" customFormat="1" ht="18" customHeight="1">
      <c r="A219" s="244" t="s">
        <v>478</v>
      </c>
      <c r="B219" s="244">
        <f>SUM(C219:D219)</f>
        <v>16721</v>
      </c>
      <c r="C219" s="244">
        <v>7915</v>
      </c>
      <c r="D219" s="244">
        <v>8806</v>
      </c>
      <c r="E219" s="245">
        <v>5.408</v>
      </c>
      <c r="F219" s="246">
        <f t="shared" si="11"/>
        <v>3091.900887573964</v>
      </c>
      <c r="G219" s="244">
        <v>13253</v>
      </c>
    </row>
    <row r="220" spans="1:7" ht="18" customHeight="1">
      <c r="A220" s="244" t="s">
        <v>479</v>
      </c>
      <c r="B220" s="244">
        <f>SUM(C220:D220)</f>
        <v>38712</v>
      </c>
      <c r="C220" s="244">
        <v>17627</v>
      </c>
      <c r="D220" s="244">
        <v>21085</v>
      </c>
      <c r="E220" s="245">
        <v>4.283</v>
      </c>
      <c r="F220" s="246">
        <f t="shared" si="11"/>
        <v>9038.524398785898</v>
      </c>
      <c r="G220" s="244">
        <v>21659</v>
      </c>
    </row>
    <row r="221" spans="1:7" ht="18" customHeight="1">
      <c r="A221" s="244" t="s">
        <v>480</v>
      </c>
      <c r="B221" s="244">
        <f>SUM(C221:D221)</f>
        <v>22287</v>
      </c>
      <c r="C221" s="244">
        <v>10152</v>
      </c>
      <c r="D221" s="244">
        <v>12135</v>
      </c>
      <c r="E221" s="245">
        <v>5.342</v>
      </c>
      <c r="F221" s="246">
        <f t="shared" si="11"/>
        <v>4172.032946462</v>
      </c>
      <c r="G221" s="244">
        <v>17252</v>
      </c>
    </row>
    <row r="222" spans="1:10" s="243" customFormat="1" ht="18.75" customHeight="1">
      <c r="A222" s="651" t="s">
        <v>1</v>
      </c>
      <c r="B222" s="255">
        <f>SUM(C222:D222)</f>
        <v>5674843</v>
      </c>
      <c r="C222" s="256">
        <f>C3+C7+C12+C18+C21+C27+C32+C36+C38+C44+C51+C54+C57+C65+C68+C73+C76+C82+C85+C88+C92+C95+C97+C99+C104+C110+C114+C119+C123+C129+C131+C133+C146+C154+C157+C160+C165+C168+C175+C178+C183+C187+C189+C191+C195+C199+C203+C206+C215+C218</f>
        <v>2692954</v>
      </c>
      <c r="D222" s="256">
        <f>D3+D7+D12+D18+D21+D27+D32+D36+D38+D44+D51+D54+D57+D65+D68+D73+D76+D82+D85+D88+D92+D95+D97+D99+D104+D110+D114+D119+D123+D129+D131+D133+D146+D154+D157+D160+D165+D168+D175+D178+D183+D187+D189+D191+D195+D199+D203+D206+D215+D218</f>
        <v>2981889</v>
      </c>
      <c r="E222" s="258">
        <f>E3+E7+E12+E18+E21+E27+E32+E36+E38+E44+E51+E54+E57+E65+E68+E73+E76+E82+E85+E88+E92+E95+E97+E99+E104+E110+E114+E119+E123+E129+E131+E133+E146+E154+E157+E160+E165+E168+E175+E178+E183+E187+E189+E191+E195+E199+E203+E206+E215+E218</f>
        <v>1568.7369999999999</v>
      </c>
      <c r="F222" s="256">
        <f t="shared" si="11"/>
        <v>3617.4597781527436</v>
      </c>
      <c r="G222" s="256">
        <f>G3+G7+G12+G18+G21+G27+G32+G36+G38+G44+G51+G54+G57+G65+G68+G73+G76+G82+G85+G88+G92+G95+G97+G99+G104+G110+G114+G119+G123+G129+G131+G133+G146+G154+G157+G160+G165+G168+G175+G178+G183+G187+G189+G191+G195+G199+G203+G206+G215+G218</f>
        <v>2459680</v>
      </c>
      <c r="H222" s="242"/>
      <c r="J222" s="242"/>
    </row>
    <row r="223" spans="1:10" s="259" customFormat="1" ht="18.75" customHeight="1">
      <c r="A223" s="259" t="s">
        <v>481</v>
      </c>
      <c r="D223" s="260"/>
      <c r="E223" s="260"/>
      <c r="F223" s="260"/>
      <c r="G223" s="260"/>
      <c r="H223" s="260"/>
      <c r="I223" s="260"/>
      <c r="J223" s="260"/>
    </row>
    <row r="224" spans="1:10" s="259" customFormat="1" ht="18.75" customHeight="1">
      <c r="A224" s="261" t="s">
        <v>482</v>
      </c>
      <c r="D224" s="260"/>
      <c r="E224" s="262"/>
      <c r="F224" s="260"/>
      <c r="G224" s="260"/>
      <c r="H224" s="260"/>
      <c r="I224" s="260"/>
      <c r="J224" s="260"/>
    </row>
    <row r="225" ht="18" customHeight="1">
      <c r="G225" s="263"/>
    </row>
    <row r="226" ht="18" customHeight="1">
      <c r="G226" s="263"/>
    </row>
    <row r="227" ht="18" customHeight="1">
      <c r="G227" s="263"/>
    </row>
    <row r="228" ht="18" customHeight="1">
      <c r="G228" s="263"/>
    </row>
    <row r="229" ht="18" customHeight="1">
      <c r="G229" s="263"/>
    </row>
    <row r="230" ht="18" customHeight="1">
      <c r="G230" s="263"/>
    </row>
    <row r="231" ht="18" customHeight="1">
      <c r="G231" s="263"/>
    </row>
    <row r="232" ht="18" customHeight="1">
      <c r="G232" s="263"/>
    </row>
    <row r="233" ht="18" customHeight="1">
      <c r="G233" s="263"/>
    </row>
    <row r="234" ht="18" customHeight="1">
      <c r="G234" s="263"/>
    </row>
    <row r="235" ht="18" customHeight="1">
      <c r="G235" s="263"/>
    </row>
    <row r="236" ht="18" customHeight="1">
      <c r="G236" s="263"/>
    </row>
    <row r="237" ht="18" customHeight="1">
      <c r="G237" s="263"/>
    </row>
    <row r="238" ht="18" customHeight="1">
      <c r="G238" s="263"/>
    </row>
    <row r="239" ht="18" customHeight="1">
      <c r="G239" s="263"/>
    </row>
    <row r="240" ht="18" customHeight="1">
      <c r="G240" s="263"/>
    </row>
    <row r="241" ht="18" customHeight="1">
      <c r="G241" s="263"/>
    </row>
    <row r="242" ht="18" customHeight="1">
      <c r="G242" s="263"/>
    </row>
    <row r="243" ht="18" customHeight="1">
      <c r="G243" s="263"/>
    </row>
    <row r="244" ht="18" customHeight="1">
      <c r="G244" s="263"/>
    </row>
    <row r="245" ht="18" customHeight="1">
      <c r="G245" s="263"/>
    </row>
    <row r="246" ht="18" customHeight="1">
      <c r="G246" s="263"/>
    </row>
    <row r="247" ht="18" customHeight="1">
      <c r="G247" s="263"/>
    </row>
    <row r="248" ht="18" customHeight="1">
      <c r="G248" s="263"/>
    </row>
    <row r="249" ht="18" customHeight="1">
      <c r="G249" s="263"/>
    </row>
    <row r="250" ht="18" customHeight="1">
      <c r="G250" s="263"/>
    </row>
    <row r="251" ht="18" customHeight="1">
      <c r="G251" s="263"/>
    </row>
    <row r="252" ht="18" customHeight="1">
      <c r="G252" s="263"/>
    </row>
    <row r="253" ht="18" customHeight="1">
      <c r="G253" s="263"/>
    </row>
    <row r="254" ht="18" customHeight="1">
      <c r="G254" s="263"/>
    </row>
    <row r="255" ht="18" customHeight="1">
      <c r="G255" s="263"/>
    </row>
    <row r="256" ht="18" customHeight="1">
      <c r="G256" s="263"/>
    </row>
    <row r="257" ht="18" customHeight="1">
      <c r="G257" s="263"/>
    </row>
    <row r="258" ht="18" customHeight="1">
      <c r="G258" s="263"/>
    </row>
    <row r="259" ht="18" customHeight="1">
      <c r="G259" s="263"/>
    </row>
    <row r="260" ht="18" customHeight="1">
      <c r="G260" s="263"/>
    </row>
    <row r="261" ht="18" customHeight="1">
      <c r="G261" s="263"/>
    </row>
    <row r="262" ht="18" customHeight="1">
      <c r="G262" s="263"/>
    </row>
    <row r="263" ht="18" customHeight="1">
      <c r="G263" s="263"/>
    </row>
    <row r="264" ht="18" customHeight="1">
      <c r="G264" s="263"/>
    </row>
    <row r="265" ht="18" customHeight="1">
      <c r="G265" s="263"/>
    </row>
    <row r="266" ht="18" customHeight="1">
      <c r="G266" s="263"/>
    </row>
    <row r="267" ht="18" customHeight="1">
      <c r="G267" s="263"/>
    </row>
    <row r="268" ht="18" customHeight="1">
      <c r="G268" s="263"/>
    </row>
    <row r="269" ht="18" customHeight="1">
      <c r="G269" s="263"/>
    </row>
    <row r="270" ht="18" customHeight="1">
      <c r="G270" s="263"/>
    </row>
    <row r="271" ht="18" customHeight="1">
      <c r="G271" s="263"/>
    </row>
    <row r="272" ht="18" customHeight="1">
      <c r="G272" s="263"/>
    </row>
    <row r="273" ht="18" customHeight="1">
      <c r="G273" s="263"/>
    </row>
    <row r="274" ht="18" customHeight="1">
      <c r="G274" s="263"/>
    </row>
    <row r="275" ht="18" customHeight="1">
      <c r="G275" s="263"/>
    </row>
    <row r="276" ht="18" customHeight="1">
      <c r="G276" s="263"/>
    </row>
    <row r="277" ht="18" customHeight="1">
      <c r="G277" s="263"/>
    </row>
    <row r="278" ht="18" customHeight="1">
      <c r="G278" s="263"/>
    </row>
    <row r="279" ht="18" customHeight="1">
      <c r="G279" s="263"/>
    </row>
    <row r="280" ht="18" customHeight="1">
      <c r="G280" s="263"/>
    </row>
    <row r="281" ht="18" customHeight="1">
      <c r="G281" s="263"/>
    </row>
    <row r="282" ht="18" customHeight="1">
      <c r="G282" s="263"/>
    </row>
    <row r="283" ht="18" customHeight="1">
      <c r="G283" s="263"/>
    </row>
    <row r="284" ht="18" customHeight="1">
      <c r="G284" s="263"/>
    </row>
    <row r="285" ht="18" customHeight="1">
      <c r="G285" s="263"/>
    </row>
    <row r="286" ht="18" customHeight="1">
      <c r="G286" s="263"/>
    </row>
    <row r="287" ht="18" customHeight="1">
      <c r="G287" s="263"/>
    </row>
    <row r="288" ht="18" customHeight="1">
      <c r="G288" s="263"/>
    </row>
    <row r="289" ht="18" customHeight="1">
      <c r="G289" s="263"/>
    </row>
    <row r="290" ht="18" customHeight="1">
      <c r="G290" s="263"/>
    </row>
    <row r="291" ht="18" customHeight="1">
      <c r="G291" s="263"/>
    </row>
    <row r="292" ht="18" customHeight="1">
      <c r="G292" s="263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I53"/>
  <sheetViews>
    <sheetView showGridLines="0" zoomScalePageLayoutView="0" workbookViewId="0" topLeftCell="A43">
      <selection activeCell="J50" sqref="J50"/>
    </sheetView>
  </sheetViews>
  <sheetFormatPr defaultColWidth="9.140625" defaultRowHeight="23.25"/>
  <cols>
    <col min="1" max="1" width="19.7109375" style="545" customWidth="1"/>
    <col min="2" max="2" width="10.8515625" style="545" customWidth="1"/>
    <col min="3" max="3" width="16.57421875" style="545" customWidth="1"/>
    <col min="4" max="4" width="9.57421875" style="545" customWidth="1"/>
    <col min="5" max="5" width="7.28125" style="545" customWidth="1"/>
    <col min="6" max="6" width="8.8515625" style="545" customWidth="1"/>
    <col min="7" max="7" width="8.00390625" style="554" customWidth="1"/>
    <col min="8" max="16384" width="9.140625" style="545" customWidth="1"/>
  </cols>
  <sheetData>
    <row r="1" spans="1:7" ht="21">
      <c r="A1" s="759" t="s">
        <v>706</v>
      </c>
      <c r="B1" s="759"/>
      <c r="C1" s="759"/>
      <c r="D1" s="759"/>
      <c r="E1" s="759"/>
      <c r="F1" s="759"/>
      <c r="G1" s="759"/>
    </row>
    <row r="2" spans="1:7" ht="23.25" customHeight="1">
      <c r="A2" s="553" t="s">
        <v>0</v>
      </c>
      <c r="B2" s="553" t="s">
        <v>751</v>
      </c>
      <c r="C2" s="553" t="s">
        <v>752</v>
      </c>
      <c r="D2" s="553" t="s">
        <v>707</v>
      </c>
      <c r="E2" s="553" t="s">
        <v>708</v>
      </c>
      <c r="F2" s="553" t="s">
        <v>709</v>
      </c>
      <c r="G2" s="760" t="s">
        <v>1</v>
      </c>
    </row>
    <row r="3" spans="1:7" s="560" customFormat="1" ht="18.75" customHeight="1">
      <c r="A3" s="547" t="s">
        <v>141</v>
      </c>
      <c r="B3" s="562">
        <v>2</v>
      </c>
      <c r="C3" s="562">
        <v>3</v>
      </c>
      <c r="D3" s="562" t="s">
        <v>92</v>
      </c>
      <c r="E3" s="562">
        <v>12</v>
      </c>
      <c r="F3" s="562">
        <v>5</v>
      </c>
      <c r="G3" s="563">
        <f>SUM(B3:F3)</f>
        <v>22</v>
      </c>
    </row>
    <row r="4" spans="1:7" s="560" customFormat="1" ht="18.75" customHeight="1">
      <c r="A4" s="547" t="s">
        <v>111</v>
      </c>
      <c r="B4" s="562">
        <v>5</v>
      </c>
      <c r="C4" s="562" t="s">
        <v>92</v>
      </c>
      <c r="D4" s="562" t="s">
        <v>92</v>
      </c>
      <c r="E4" s="562">
        <v>25</v>
      </c>
      <c r="F4" s="562">
        <v>15</v>
      </c>
      <c r="G4" s="563">
        <f aca="true" t="shared" si="0" ref="G4:G11">SUM(B4:F4)</f>
        <v>45</v>
      </c>
    </row>
    <row r="5" spans="1:7" s="560" customFormat="1" ht="18.75" customHeight="1">
      <c r="A5" s="547" t="s">
        <v>106</v>
      </c>
      <c r="B5" s="562" t="s">
        <v>92</v>
      </c>
      <c r="C5" s="562" t="s">
        <v>92</v>
      </c>
      <c r="D5" s="562" t="s">
        <v>92</v>
      </c>
      <c r="E5" s="562">
        <v>6</v>
      </c>
      <c r="F5" s="562">
        <v>9</v>
      </c>
      <c r="G5" s="563">
        <f t="shared" si="0"/>
        <v>15</v>
      </c>
    </row>
    <row r="6" spans="1:7" s="560" customFormat="1" ht="18.75" customHeight="1">
      <c r="A6" s="547" t="s">
        <v>112</v>
      </c>
      <c r="B6" s="562">
        <v>7</v>
      </c>
      <c r="C6" s="562">
        <v>3</v>
      </c>
      <c r="D6" s="562" t="s">
        <v>92</v>
      </c>
      <c r="E6" s="562">
        <v>5</v>
      </c>
      <c r="F6" s="562">
        <v>14</v>
      </c>
      <c r="G6" s="563">
        <f t="shared" si="0"/>
        <v>29</v>
      </c>
    </row>
    <row r="7" spans="1:7" s="560" customFormat="1" ht="18.75" customHeight="1">
      <c r="A7" s="547" t="s">
        <v>105</v>
      </c>
      <c r="B7" s="562" t="s">
        <v>92</v>
      </c>
      <c r="C7" s="562" t="s">
        <v>92</v>
      </c>
      <c r="D7" s="562" t="s">
        <v>92</v>
      </c>
      <c r="E7" s="562">
        <v>14</v>
      </c>
      <c r="F7" s="562">
        <v>7</v>
      </c>
      <c r="G7" s="563">
        <f t="shared" si="0"/>
        <v>21</v>
      </c>
    </row>
    <row r="8" spans="1:7" s="560" customFormat="1" ht="18.75" customHeight="1">
      <c r="A8" s="547" t="s">
        <v>136</v>
      </c>
      <c r="B8" s="562">
        <v>6</v>
      </c>
      <c r="C8" s="562" t="s">
        <v>92</v>
      </c>
      <c r="D8" s="562" t="s">
        <v>92</v>
      </c>
      <c r="E8" s="562" t="s">
        <v>92</v>
      </c>
      <c r="F8" s="562">
        <v>19</v>
      </c>
      <c r="G8" s="563">
        <f t="shared" si="0"/>
        <v>25</v>
      </c>
    </row>
    <row r="9" spans="1:7" s="560" customFormat="1" ht="18.75" customHeight="1">
      <c r="A9" s="547" t="s">
        <v>147</v>
      </c>
      <c r="B9" s="562" t="s">
        <v>92</v>
      </c>
      <c r="C9" s="562">
        <v>3</v>
      </c>
      <c r="D9" s="562" t="s">
        <v>92</v>
      </c>
      <c r="E9" s="562" t="s">
        <v>92</v>
      </c>
      <c r="F9" s="562">
        <v>16</v>
      </c>
      <c r="G9" s="563">
        <f t="shared" si="0"/>
        <v>19</v>
      </c>
    </row>
    <row r="10" spans="1:7" s="560" customFormat="1" ht="18.75" customHeight="1">
      <c r="A10" s="547" t="s">
        <v>107</v>
      </c>
      <c r="B10" s="562" t="s">
        <v>92</v>
      </c>
      <c r="C10" s="562" t="s">
        <v>92</v>
      </c>
      <c r="D10" s="562" t="s">
        <v>92</v>
      </c>
      <c r="E10" s="562">
        <v>19</v>
      </c>
      <c r="F10" s="562" t="s">
        <v>92</v>
      </c>
      <c r="G10" s="563">
        <f t="shared" si="0"/>
        <v>19</v>
      </c>
    </row>
    <row r="11" spans="1:7" s="560" customFormat="1" ht="18.75" customHeight="1">
      <c r="A11" s="547" t="s">
        <v>113</v>
      </c>
      <c r="B11" s="562" t="s">
        <v>92</v>
      </c>
      <c r="C11" s="562">
        <v>3</v>
      </c>
      <c r="D11" s="562" t="s">
        <v>92</v>
      </c>
      <c r="E11" s="562">
        <v>1</v>
      </c>
      <c r="F11" s="562">
        <v>21</v>
      </c>
      <c r="G11" s="563">
        <f t="shared" si="0"/>
        <v>25</v>
      </c>
    </row>
    <row r="12" spans="1:7" s="560" customFormat="1" ht="18.75" customHeight="1">
      <c r="A12" s="547" t="s">
        <v>137</v>
      </c>
      <c r="B12" s="565">
        <v>6</v>
      </c>
      <c r="C12" s="562">
        <v>2</v>
      </c>
      <c r="D12" s="562" t="s">
        <v>92</v>
      </c>
      <c r="E12" s="562">
        <v>5</v>
      </c>
      <c r="F12" s="562">
        <v>28</v>
      </c>
      <c r="G12" s="563">
        <f>SUM(B12:F12)</f>
        <v>41</v>
      </c>
    </row>
    <row r="13" spans="1:7" s="560" customFormat="1" ht="18.75" customHeight="1">
      <c r="A13" s="547" t="s">
        <v>134</v>
      </c>
      <c r="B13" s="562" t="s">
        <v>92</v>
      </c>
      <c r="C13" s="562" t="s">
        <v>92</v>
      </c>
      <c r="D13" s="562" t="s">
        <v>92</v>
      </c>
      <c r="E13" s="562">
        <v>3</v>
      </c>
      <c r="F13" s="562">
        <v>26</v>
      </c>
      <c r="G13" s="563">
        <f aca="true" t="shared" si="1" ref="G13:G21">SUM(B13:F13)</f>
        <v>29</v>
      </c>
    </row>
    <row r="14" spans="1:7" s="560" customFormat="1" ht="18.75" customHeight="1">
      <c r="A14" s="547" t="s">
        <v>149</v>
      </c>
      <c r="B14" s="565">
        <v>1</v>
      </c>
      <c r="C14" s="562">
        <v>6</v>
      </c>
      <c r="D14" s="562" t="s">
        <v>92</v>
      </c>
      <c r="E14" s="562">
        <v>16</v>
      </c>
      <c r="F14" s="562">
        <v>16</v>
      </c>
      <c r="G14" s="563">
        <f t="shared" si="1"/>
        <v>39</v>
      </c>
    </row>
    <row r="15" spans="1:7" s="560" customFormat="1" ht="18.75" customHeight="1">
      <c r="A15" s="547" t="s">
        <v>108</v>
      </c>
      <c r="B15" s="565">
        <v>1</v>
      </c>
      <c r="C15" s="562" t="s">
        <v>92</v>
      </c>
      <c r="D15" s="562" t="s">
        <v>92</v>
      </c>
      <c r="E15" s="562">
        <v>14</v>
      </c>
      <c r="F15" s="562">
        <v>1</v>
      </c>
      <c r="G15" s="563">
        <f t="shared" si="1"/>
        <v>16</v>
      </c>
    </row>
    <row r="16" spans="1:7" s="560" customFormat="1" ht="18.75" customHeight="1">
      <c r="A16" s="547" t="s">
        <v>109</v>
      </c>
      <c r="B16" s="565">
        <v>2</v>
      </c>
      <c r="C16" s="562" t="s">
        <v>92</v>
      </c>
      <c r="D16" s="562" t="s">
        <v>92</v>
      </c>
      <c r="E16" s="562">
        <v>2</v>
      </c>
      <c r="F16" s="562">
        <v>12</v>
      </c>
      <c r="G16" s="563">
        <f t="shared" si="1"/>
        <v>16</v>
      </c>
    </row>
    <row r="17" spans="1:7" s="560" customFormat="1" ht="18.75" customHeight="1">
      <c r="A17" s="547" t="s">
        <v>114</v>
      </c>
      <c r="B17" s="562" t="s">
        <v>92</v>
      </c>
      <c r="C17" s="562">
        <v>16</v>
      </c>
      <c r="D17" s="562" t="s">
        <v>92</v>
      </c>
      <c r="E17" s="562">
        <v>1</v>
      </c>
      <c r="F17" s="562">
        <v>28</v>
      </c>
      <c r="G17" s="563">
        <f t="shared" si="1"/>
        <v>45</v>
      </c>
    </row>
    <row r="18" spans="1:7" s="560" customFormat="1" ht="18.75" customHeight="1">
      <c r="A18" s="547" t="s">
        <v>110</v>
      </c>
      <c r="B18" s="562" t="s">
        <v>92</v>
      </c>
      <c r="C18" s="562" t="s">
        <v>92</v>
      </c>
      <c r="D18" s="562" t="s">
        <v>92</v>
      </c>
      <c r="E18" s="562">
        <v>5</v>
      </c>
      <c r="F18" s="562">
        <v>16</v>
      </c>
      <c r="G18" s="563">
        <f t="shared" si="1"/>
        <v>21</v>
      </c>
    </row>
    <row r="19" spans="1:7" s="560" customFormat="1" ht="18.75" customHeight="1">
      <c r="A19" s="547" t="s">
        <v>150</v>
      </c>
      <c r="B19" s="562" t="s">
        <v>92</v>
      </c>
      <c r="C19" s="562">
        <v>2</v>
      </c>
      <c r="D19" s="562" t="s">
        <v>92</v>
      </c>
      <c r="E19" s="562" t="s">
        <v>92</v>
      </c>
      <c r="F19" s="562">
        <v>15</v>
      </c>
      <c r="G19" s="563">
        <f t="shared" si="1"/>
        <v>17</v>
      </c>
    </row>
    <row r="20" spans="1:7" s="560" customFormat="1" ht="18.75" customHeight="1">
      <c r="A20" s="547" t="s">
        <v>142</v>
      </c>
      <c r="B20" s="562" t="s">
        <v>92</v>
      </c>
      <c r="C20" s="562">
        <v>7</v>
      </c>
      <c r="D20" s="562">
        <v>3</v>
      </c>
      <c r="E20" s="562">
        <v>7</v>
      </c>
      <c r="F20" s="562">
        <v>29</v>
      </c>
      <c r="G20" s="563">
        <f t="shared" si="1"/>
        <v>46</v>
      </c>
    </row>
    <row r="21" spans="1:7" s="560" customFormat="1" ht="18.75" customHeight="1">
      <c r="A21" s="547" t="s">
        <v>133</v>
      </c>
      <c r="B21" s="562" t="s">
        <v>92</v>
      </c>
      <c r="C21" s="562">
        <v>6</v>
      </c>
      <c r="D21" s="562" t="s">
        <v>92</v>
      </c>
      <c r="E21" s="562">
        <v>3</v>
      </c>
      <c r="F21" s="562">
        <v>16</v>
      </c>
      <c r="G21" s="563">
        <f t="shared" si="1"/>
        <v>25</v>
      </c>
    </row>
    <row r="22" spans="1:7" s="560" customFormat="1" ht="18.75" customHeight="1">
      <c r="A22" s="547" t="s">
        <v>130</v>
      </c>
      <c r="B22" s="562">
        <v>5</v>
      </c>
      <c r="C22" s="562">
        <v>7</v>
      </c>
      <c r="D22" s="562" t="s">
        <v>92</v>
      </c>
      <c r="E22" s="562">
        <v>5</v>
      </c>
      <c r="F22" s="562">
        <v>24</v>
      </c>
      <c r="G22" s="563">
        <f>SUM(B22:F22)</f>
        <v>41</v>
      </c>
    </row>
    <row r="23" spans="1:7" s="560" customFormat="1" ht="18.75" customHeight="1">
      <c r="A23" s="547" t="s">
        <v>129</v>
      </c>
      <c r="B23" s="562" t="s">
        <v>92</v>
      </c>
      <c r="C23" s="562">
        <v>58</v>
      </c>
      <c r="D23" s="562">
        <v>1</v>
      </c>
      <c r="E23" s="562">
        <v>4</v>
      </c>
      <c r="F23" s="562">
        <v>21</v>
      </c>
      <c r="G23" s="563">
        <f aca="true" t="shared" si="2" ref="G23:G28">SUM(B23:F23)</f>
        <v>84</v>
      </c>
    </row>
    <row r="24" spans="1:7" s="560" customFormat="1" ht="18.75" customHeight="1">
      <c r="A24" s="547" t="s">
        <v>116</v>
      </c>
      <c r="B24" s="562">
        <v>10</v>
      </c>
      <c r="C24" s="562">
        <v>34</v>
      </c>
      <c r="D24" s="562">
        <v>8</v>
      </c>
      <c r="E24" s="562">
        <v>10</v>
      </c>
      <c r="F24" s="562">
        <v>12</v>
      </c>
      <c r="G24" s="563">
        <f t="shared" si="2"/>
        <v>74</v>
      </c>
    </row>
    <row r="25" spans="1:7" s="560" customFormat="1" ht="18.75" customHeight="1">
      <c r="A25" s="547" t="s">
        <v>135</v>
      </c>
      <c r="B25" s="562" t="s">
        <v>92</v>
      </c>
      <c r="C25" s="562">
        <v>2</v>
      </c>
      <c r="D25" s="562" t="s">
        <v>92</v>
      </c>
      <c r="E25" s="562">
        <v>2</v>
      </c>
      <c r="F25" s="562">
        <v>45</v>
      </c>
      <c r="G25" s="563">
        <f t="shared" si="2"/>
        <v>49</v>
      </c>
    </row>
    <row r="26" spans="1:7" s="560" customFormat="1" ht="18.75" customHeight="1">
      <c r="A26" s="547" t="s">
        <v>131</v>
      </c>
      <c r="B26" s="562">
        <v>2</v>
      </c>
      <c r="C26" s="562">
        <v>24</v>
      </c>
      <c r="D26" s="562">
        <v>2</v>
      </c>
      <c r="E26" s="562">
        <v>1</v>
      </c>
      <c r="F26" s="562">
        <v>4</v>
      </c>
      <c r="G26" s="563">
        <f t="shared" si="2"/>
        <v>33</v>
      </c>
    </row>
    <row r="27" spans="1:7" s="560" customFormat="1" ht="18.75" customHeight="1">
      <c r="A27" s="547" t="s">
        <v>144</v>
      </c>
      <c r="B27" s="562">
        <v>3</v>
      </c>
      <c r="C27" s="562">
        <v>40</v>
      </c>
      <c r="D27" s="562">
        <v>6</v>
      </c>
      <c r="E27" s="562">
        <v>16</v>
      </c>
      <c r="F27" s="562">
        <v>5</v>
      </c>
      <c r="G27" s="563">
        <f t="shared" si="2"/>
        <v>70</v>
      </c>
    </row>
    <row r="28" spans="1:7" s="560" customFormat="1" ht="18.75" customHeight="1">
      <c r="A28" s="547" t="s">
        <v>143</v>
      </c>
      <c r="B28" s="562">
        <v>32</v>
      </c>
      <c r="C28" s="562">
        <v>12</v>
      </c>
      <c r="D28" s="562" t="s">
        <v>92</v>
      </c>
      <c r="E28" s="562">
        <v>11</v>
      </c>
      <c r="F28" s="562">
        <v>19</v>
      </c>
      <c r="G28" s="563">
        <f t="shared" si="2"/>
        <v>74</v>
      </c>
    </row>
    <row r="29" spans="1:7" s="560" customFormat="1" ht="18.75" customHeight="1">
      <c r="A29" s="547" t="s">
        <v>148</v>
      </c>
      <c r="B29" s="564">
        <v>1</v>
      </c>
      <c r="C29" s="564">
        <v>18</v>
      </c>
      <c r="D29" s="564">
        <v>54</v>
      </c>
      <c r="E29" s="564" t="s">
        <v>92</v>
      </c>
      <c r="F29" s="564" t="s">
        <v>92</v>
      </c>
      <c r="G29" s="561">
        <f>SUM(B29:F29)</f>
        <v>73</v>
      </c>
    </row>
    <row r="30" spans="1:7" s="560" customFormat="1" ht="18.75" customHeight="1">
      <c r="A30" s="547" t="s">
        <v>145</v>
      </c>
      <c r="B30" s="564">
        <v>2</v>
      </c>
      <c r="C30" s="564">
        <v>17</v>
      </c>
      <c r="D30" s="564">
        <v>5</v>
      </c>
      <c r="E30" s="564">
        <v>2</v>
      </c>
      <c r="F30" s="564">
        <v>14</v>
      </c>
      <c r="G30" s="561">
        <f aca="true" t="shared" si="3" ref="G30:G37">SUM(B30:F30)</f>
        <v>40</v>
      </c>
    </row>
    <row r="31" spans="1:7" s="560" customFormat="1" ht="18.75" customHeight="1">
      <c r="A31" s="547" t="s">
        <v>115</v>
      </c>
      <c r="B31" s="564">
        <v>2</v>
      </c>
      <c r="C31" s="564">
        <v>10</v>
      </c>
      <c r="D31" s="564">
        <v>6</v>
      </c>
      <c r="E31" s="564">
        <v>3</v>
      </c>
      <c r="F31" s="564">
        <v>7</v>
      </c>
      <c r="G31" s="561">
        <f t="shared" si="3"/>
        <v>28</v>
      </c>
    </row>
    <row r="32" spans="1:7" s="560" customFormat="1" ht="18.75" customHeight="1">
      <c r="A32" s="547" t="s">
        <v>132</v>
      </c>
      <c r="B32" s="564" t="s">
        <v>92</v>
      </c>
      <c r="C32" s="564">
        <v>20</v>
      </c>
      <c r="D32" s="564">
        <v>1</v>
      </c>
      <c r="E32" s="564">
        <v>1</v>
      </c>
      <c r="F32" s="564">
        <v>17</v>
      </c>
      <c r="G32" s="561">
        <f t="shared" si="3"/>
        <v>39</v>
      </c>
    </row>
    <row r="33" spans="1:7" s="560" customFormat="1" ht="18.75" customHeight="1">
      <c r="A33" s="547" t="s">
        <v>138</v>
      </c>
      <c r="B33" s="564">
        <v>2</v>
      </c>
      <c r="C33" s="564">
        <v>8</v>
      </c>
      <c r="D33" s="564">
        <v>26</v>
      </c>
      <c r="E33" s="564">
        <v>2</v>
      </c>
      <c r="F33" s="564">
        <v>3</v>
      </c>
      <c r="G33" s="561">
        <f t="shared" si="3"/>
        <v>41</v>
      </c>
    </row>
    <row r="34" spans="1:7" s="560" customFormat="1" ht="18.75" customHeight="1">
      <c r="A34" s="547" t="s">
        <v>117</v>
      </c>
      <c r="B34" s="564">
        <v>1</v>
      </c>
      <c r="C34" s="564">
        <v>21</v>
      </c>
      <c r="D34" s="564">
        <v>38</v>
      </c>
      <c r="E34" s="564">
        <v>2</v>
      </c>
      <c r="F34" s="564" t="s">
        <v>92</v>
      </c>
      <c r="G34" s="561">
        <f t="shared" si="3"/>
        <v>62</v>
      </c>
    </row>
    <row r="35" spans="1:7" s="560" customFormat="1" ht="18.75" customHeight="1">
      <c r="A35" s="547" t="s">
        <v>118</v>
      </c>
      <c r="B35" s="564">
        <v>16</v>
      </c>
      <c r="C35" s="564">
        <v>3</v>
      </c>
      <c r="D35" s="564">
        <v>41</v>
      </c>
      <c r="E35" s="564" t="s">
        <v>92</v>
      </c>
      <c r="F35" s="564">
        <v>1</v>
      </c>
      <c r="G35" s="561">
        <f t="shared" si="3"/>
        <v>61</v>
      </c>
    </row>
    <row r="36" spans="1:7" s="560" customFormat="1" ht="18.75" customHeight="1">
      <c r="A36" s="547" t="s">
        <v>146</v>
      </c>
      <c r="B36" s="564">
        <v>1</v>
      </c>
      <c r="C36" s="564">
        <v>1</v>
      </c>
      <c r="D36" s="564">
        <v>19</v>
      </c>
      <c r="E36" s="564">
        <v>1</v>
      </c>
      <c r="F36" s="564">
        <v>6</v>
      </c>
      <c r="G36" s="561">
        <f t="shared" si="3"/>
        <v>28</v>
      </c>
    </row>
    <row r="37" spans="1:7" s="560" customFormat="1" ht="18.75" customHeight="1">
      <c r="A37" s="547" t="s">
        <v>119</v>
      </c>
      <c r="B37" s="564" t="s">
        <v>92</v>
      </c>
      <c r="C37" s="564">
        <v>12</v>
      </c>
      <c r="D37" s="564">
        <v>75</v>
      </c>
      <c r="E37" s="564">
        <v>1</v>
      </c>
      <c r="F37" s="564" t="s">
        <v>92</v>
      </c>
      <c r="G37" s="561">
        <f t="shared" si="3"/>
        <v>88</v>
      </c>
    </row>
    <row r="38" spans="1:7" s="560" customFormat="1" ht="18.75" customHeight="1">
      <c r="A38" s="547" t="s">
        <v>121</v>
      </c>
      <c r="B38" s="564" t="s">
        <v>92</v>
      </c>
      <c r="C38" s="564" t="s">
        <v>92</v>
      </c>
      <c r="D38" s="564" t="s">
        <v>92</v>
      </c>
      <c r="E38" s="564">
        <v>11</v>
      </c>
      <c r="F38" s="564">
        <v>33</v>
      </c>
      <c r="G38" s="561">
        <f>SUM(B38:F38)</f>
        <v>44</v>
      </c>
    </row>
    <row r="39" spans="1:7" s="560" customFormat="1" ht="18.75" customHeight="1">
      <c r="A39" s="547" t="s">
        <v>140</v>
      </c>
      <c r="B39" s="564">
        <v>1</v>
      </c>
      <c r="C39" s="564">
        <v>4</v>
      </c>
      <c r="D39" s="564">
        <v>6</v>
      </c>
      <c r="E39" s="564">
        <v>38</v>
      </c>
      <c r="F39" s="564">
        <v>4</v>
      </c>
      <c r="G39" s="561">
        <f aca="true" t="shared" si="4" ref="G39:G45">SUM(B39:F39)</f>
        <v>53</v>
      </c>
    </row>
    <row r="40" spans="1:7" s="555" customFormat="1" ht="18.75" customHeight="1">
      <c r="A40" s="547" t="s">
        <v>124</v>
      </c>
      <c r="B40" s="564" t="s">
        <v>92</v>
      </c>
      <c r="C40" s="564">
        <v>1</v>
      </c>
      <c r="D40" s="564">
        <v>32</v>
      </c>
      <c r="E40" s="564">
        <v>4</v>
      </c>
      <c r="F40" s="564">
        <v>6</v>
      </c>
      <c r="G40" s="561">
        <f t="shared" si="4"/>
        <v>43</v>
      </c>
    </row>
    <row r="41" spans="1:8" s="546" customFormat="1" ht="18.75" customHeight="1">
      <c r="A41" s="547" t="s">
        <v>151</v>
      </c>
      <c r="B41" s="564" t="s">
        <v>92</v>
      </c>
      <c r="C41" s="564">
        <v>7</v>
      </c>
      <c r="D41" s="564">
        <v>8</v>
      </c>
      <c r="E41" s="564" t="s">
        <v>92</v>
      </c>
      <c r="F41" s="564" t="s">
        <v>92</v>
      </c>
      <c r="G41" s="561">
        <f t="shared" si="4"/>
        <v>15</v>
      </c>
      <c r="H41" s="560"/>
    </row>
    <row r="42" spans="1:7" s="560" customFormat="1" ht="18.75" customHeight="1">
      <c r="A42" s="547" t="s">
        <v>120</v>
      </c>
      <c r="B42" s="564" t="s">
        <v>92</v>
      </c>
      <c r="C42" s="564" t="s">
        <v>92</v>
      </c>
      <c r="D42" s="564" t="s">
        <v>92</v>
      </c>
      <c r="E42" s="564">
        <v>1</v>
      </c>
      <c r="F42" s="564">
        <v>43</v>
      </c>
      <c r="G42" s="561">
        <f t="shared" si="4"/>
        <v>44</v>
      </c>
    </row>
    <row r="43" spans="1:7" s="560" customFormat="1" ht="18.75" customHeight="1">
      <c r="A43" s="547" t="s">
        <v>123</v>
      </c>
      <c r="B43" s="564">
        <v>1</v>
      </c>
      <c r="C43" s="564">
        <v>1</v>
      </c>
      <c r="D43" s="564">
        <v>1</v>
      </c>
      <c r="E43" s="564">
        <v>7</v>
      </c>
      <c r="F43" s="564">
        <v>33</v>
      </c>
      <c r="G43" s="561">
        <f t="shared" si="4"/>
        <v>43</v>
      </c>
    </row>
    <row r="44" spans="1:7" s="560" customFormat="1" ht="18.75" customHeight="1">
      <c r="A44" s="547" t="s">
        <v>122</v>
      </c>
      <c r="B44" s="564" t="s">
        <v>92</v>
      </c>
      <c r="C44" s="564">
        <v>1</v>
      </c>
      <c r="D44" s="564" t="s">
        <v>92</v>
      </c>
      <c r="E44" s="564">
        <v>1</v>
      </c>
      <c r="F44" s="564">
        <v>32</v>
      </c>
      <c r="G44" s="561">
        <f t="shared" si="4"/>
        <v>34</v>
      </c>
    </row>
    <row r="45" spans="1:7" s="555" customFormat="1" ht="18.75" customHeight="1">
      <c r="A45" s="547" t="s">
        <v>139</v>
      </c>
      <c r="B45" s="564">
        <v>2</v>
      </c>
      <c r="C45" s="564">
        <v>1</v>
      </c>
      <c r="D45" s="564" t="s">
        <v>92</v>
      </c>
      <c r="E45" s="564">
        <v>2</v>
      </c>
      <c r="F45" s="564">
        <v>41</v>
      </c>
      <c r="G45" s="561">
        <f t="shared" si="4"/>
        <v>46</v>
      </c>
    </row>
    <row r="46" spans="1:7" s="546" customFormat="1" ht="18.75" customHeight="1">
      <c r="A46" s="547" t="s">
        <v>153</v>
      </c>
      <c r="B46" s="564">
        <v>2</v>
      </c>
      <c r="C46" s="564" t="s">
        <v>92</v>
      </c>
      <c r="D46" s="564">
        <v>8</v>
      </c>
      <c r="E46" s="564">
        <v>3</v>
      </c>
      <c r="F46" s="564">
        <v>17</v>
      </c>
      <c r="G46" s="566">
        <f>SUM(B46:F46)</f>
        <v>30</v>
      </c>
    </row>
    <row r="47" spans="1:7" s="546" customFormat="1" ht="18.75" customHeight="1">
      <c r="A47" s="547" t="s">
        <v>127</v>
      </c>
      <c r="B47" s="564">
        <v>5</v>
      </c>
      <c r="C47" s="564">
        <v>10</v>
      </c>
      <c r="D47" s="564">
        <v>24</v>
      </c>
      <c r="E47" s="564">
        <v>4</v>
      </c>
      <c r="F47" s="564">
        <v>6</v>
      </c>
      <c r="G47" s="566">
        <f aca="true" t="shared" si="5" ref="G47:G52">SUM(B47:F47)</f>
        <v>49</v>
      </c>
    </row>
    <row r="48" spans="1:7" s="567" customFormat="1" ht="18.75" customHeight="1">
      <c r="A48" s="547" t="s">
        <v>152</v>
      </c>
      <c r="B48" s="564" t="s">
        <v>92</v>
      </c>
      <c r="C48" s="564">
        <v>8</v>
      </c>
      <c r="D48" s="564">
        <v>11</v>
      </c>
      <c r="E48" s="564">
        <v>2</v>
      </c>
      <c r="F48" s="564">
        <v>25</v>
      </c>
      <c r="G48" s="566">
        <f t="shared" si="5"/>
        <v>46</v>
      </c>
    </row>
    <row r="49" spans="1:7" s="546" customFormat="1" ht="18.75" customHeight="1">
      <c r="A49" s="547" t="s">
        <v>154</v>
      </c>
      <c r="B49" s="564" t="s">
        <v>92</v>
      </c>
      <c r="C49" s="564">
        <v>3</v>
      </c>
      <c r="D49" s="564">
        <v>7</v>
      </c>
      <c r="E49" s="564" t="s">
        <v>92</v>
      </c>
      <c r="F49" s="564">
        <v>1</v>
      </c>
      <c r="G49" s="566">
        <f t="shared" si="5"/>
        <v>11</v>
      </c>
    </row>
    <row r="50" spans="1:7" s="567" customFormat="1" ht="18.75" customHeight="1">
      <c r="A50" s="547" t="s">
        <v>125</v>
      </c>
      <c r="B50" s="564" t="s">
        <v>92</v>
      </c>
      <c r="C50" s="564">
        <v>5</v>
      </c>
      <c r="D50" s="564">
        <v>5</v>
      </c>
      <c r="E50" s="564">
        <v>4</v>
      </c>
      <c r="F50" s="564">
        <v>40</v>
      </c>
      <c r="G50" s="566">
        <f t="shared" si="5"/>
        <v>54</v>
      </c>
    </row>
    <row r="51" spans="1:7" s="546" customFormat="1" ht="18.75" customHeight="1">
      <c r="A51" s="547" t="s">
        <v>128</v>
      </c>
      <c r="B51" s="564" t="s">
        <v>92</v>
      </c>
      <c r="C51" s="564">
        <v>1</v>
      </c>
      <c r="D51" s="564" t="s">
        <v>92</v>
      </c>
      <c r="E51" s="564" t="s">
        <v>92</v>
      </c>
      <c r="F51" s="564">
        <v>27</v>
      </c>
      <c r="G51" s="566">
        <f t="shared" si="5"/>
        <v>28</v>
      </c>
    </row>
    <row r="52" spans="1:7" s="546" customFormat="1" ht="18.75" customHeight="1">
      <c r="A52" s="761" t="s">
        <v>126</v>
      </c>
      <c r="B52" s="762">
        <v>1</v>
      </c>
      <c r="C52" s="762">
        <v>17</v>
      </c>
      <c r="D52" s="762">
        <v>44</v>
      </c>
      <c r="E52" s="762" t="s">
        <v>92</v>
      </c>
      <c r="F52" s="762">
        <v>9</v>
      </c>
      <c r="G52" s="763">
        <f t="shared" si="5"/>
        <v>71</v>
      </c>
    </row>
    <row r="53" spans="1:9" s="559" customFormat="1" ht="18.75" customHeight="1">
      <c r="A53" s="555" t="s">
        <v>705</v>
      </c>
      <c r="B53" s="557"/>
      <c r="C53" s="557"/>
      <c r="D53" s="557"/>
      <c r="E53" s="558"/>
      <c r="F53" s="557"/>
      <c r="G53" s="557"/>
      <c r="H53" s="556"/>
      <c r="I53" s="55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7"/>
  <sheetViews>
    <sheetView zoomScalePageLayoutView="0" workbookViewId="0" topLeftCell="A1">
      <selection activeCell="H11" sqref="H11"/>
    </sheetView>
  </sheetViews>
  <sheetFormatPr defaultColWidth="9.140625" defaultRowHeight="23.25"/>
  <cols>
    <col min="1" max="1" width="72.421875" style="514" customWidth="1"/>
    <col min="2" max="2" width="5.8515625" style="527" bestFit="1" customWidth="1"/>
    <col min="3" max="16384" width="9.140625" style="514" customWidth="1"/>
  </cols>
  <sheetData>
    <row r="1" spans="1:2" ht="25.5" customHeight="1">
      <c r="A1" s="410" t="s">
        <v>753</v>
      </c>
      <c r="B1" s="410"/>
    </row>
    <row r="2" spans="1:3" ht="29.25" customHeight="1">
      <c r="A2" s="518" t="s">
        <v>653</v>
      </c>
      <c r="B2" s="765" t="s">
        <v>654</v>
      </c>
      <c r="C2" s="770"/>
    </row>
    <row r="3" spans="1:3" ht="19.5">
      <c r="A3" s="519" t="s">
        <v>655</v>
      </c>
      <c r="B3" s="766"/>
      <c r="C3" s="770"/>
    </row>
    <row r="4" spans="1:3" ht="24" customHeight="1">
      <c r="A4" s="519" t="s">
        <v>656</v>
      </c>
      <c r="B4" s="767">
        <v>72</v>
      </c>
      <c r="C4" s="770"/>
    </row>
    <row r="5" spans="1:3" ht="24" customHeight="1">
      <c r="A5" s="522" t="s">
        <v>657</v>
      </c>
      <c r="B5" s="768">
        <v>38.5</v>
      </c>
      <c r="C5" s="770"/>
    </row>
    <row r="6" spans="1:3" ht="24" customHeight="1">
      <c r="A6" s="522" t="s">
        <v>658</v>
      </c>
      <c r="B6" s="768">
        <v>20.1</v>
      </c>
      <c r="C6" s="770"/>
    </row>
    <row r="7" spans="1:3" ht="24" customHeight="1">
      <c r="A7" s="522" t="s">
        <v>659</v>
      </c>
      <c r="B7" s="768">
        <v>13.4</v>
      </c>
      <c r="C7" s="770"/>
    </row>
    <row r="8" spans="1:3" ht="24" customHeight="1">
      <c r="A8" s="519" t="s">
        <v>660</v>
      </c>
      <c r="B8" s="767">
        <v>10.8</v>
      </c>
      <c r="C8" s="771"/>
    </row>
    <row r="9" spans="1:3" ht="24" customHeight="1">
      <c r="A9" s="522" t="s">
        <v>661</v>
      </c>
      <c r="B9" s="768">
        <v>10.8</v>
      </c>
      <c r="C9" s="770"/>
    </row>
    <row r="10" spans="1:3" ht="24" customHeight="1">
      <c r="A10" s="519" t="s">
        <v>662</v>
      </c>
      <c r="B10" s="767">
        <v>2</v>
      </c>
      <c r="C10" s="770"/>
    </row>
    <row r="11" spans="1:3" ht="24" customHeight="1">
      <c r="A11" s="522" t="s">
        <v>663</v>
      </c>
      <c r="B11" s="768">
        <v>2</v>
      </c>
      <c r="C11" s="770"/>
    </row>
    <row r="12" spans="1:3" ht="24" customHeight="1">
      <c r="A12" s="519" t="s">
        <v>664</v>
      </c>
      <c r="B12" s="767">
        <v>13.6</v>
      </c>
      <c r="C12" s="770"/>
    </row>
    <row r="13" spans="1:3" ht="24" customHeight="1">
      <c r="A13" s="523" t="s">
        <v>665</v>
      </c>
      <c r="B13" s="769">
        <v>1.6</v>
      </c>
      <c r="C13" s="770"/>
    </row>
    <row r="14" spans="1:2" s="526" customFormat="1" ht="19.5">
      <c r="A14" s="410" t="s">
        <v>666</v>
      </c>
      <c r="B14" s="410"/>
    </row>
    <row r="15" spans="1:2" ht="19.5">
      <c r="A15" s="516"/>
      <c r="B15" s="517"/>
    </row>
    <row r="16" spans="1:2" ht="19.5">
      <c r="A16" s="516"/>
      <c r="B16" s="517"/>
    </row>
    <row r="17" spans="1:2" ht="19.5">
      <c r="A17" s="516"/>
      <c r="B17" s="517"/>
    </row>
    <row r="18" spans="1:2" ht="19.5">
      <c r="A18" s="516"/>
      <c r="B18" s="517"/>
    </row>
    <row r="19" spans="1:2" ht="19.5">
      <c r="A19" s="516"/>
      <c r="B19" s="517"/>
    </row>
    <row r="20" spans="1:2" ht="19.5">
      <c r="A20" s="516"/>
      <c r="B20" s="517"/>
    </row>
    <row r="21" spans="1:2" ht="19.5">
      <c r="A21" s="516"/>
      <c r="B21" s="517"/>
    </row>
    <row r="22" spans="1:2" ht="19.5">
      <c r="A22" s="516"/>
      <c r="B22" s="517"/>
    </row>
    <row r="23" spans="1:2" ht="19.5">
      <c r="A23" s="516"/>
      <c r="B23" s="517"/>
    </row>
    <row r="24" spans="1:2" ht="19.5">
      <c r="A24" s="516"/>
      <c r="B24" s="517"/>
    </row>
    <row r="25" spans="1:2" ht="19.5">
      <c r="A25" s="516"/>
      <c r="B25" s="517"/>
    </row>
    <row r="26" spans="1:2" ht="19.5">
      <c r="A26" s="516"/>
      <c r="B26" s="517"/>
    </row>
    <row r="27" spans="1:2" ht="19.5">
      <c r="A27" s="516"/>
      <c r="B27" s="517"/>
    </row>
    <row r="28" spans="1:2" ht="19.5">
      <c r="A28" s="516"/>
      <c r="B28" s="517"/>
    </row>
    <row r="29" spans="1:2" ht="19.5">
      <c r="A29" s="516"/>
      <c r="B29" s="517"/>
    </row>
    <row r="30" spans="1:2" ht="19.5">
      <c r="A30" s="516"/>
      <c r="B30" s="517"/>
    </row>
    <row r="31" spans="1:2" ht="19.5">
      <c r="A31" s="516"/>
      <c r="B31" s="517"/>
    </row>
    <row r="32" spans="1:2" ht="19.5">
      <c r="A32" s="516"/>
      <c r="B32" s="517"/>
    </row>
    <row r="33" spans="1:2" ht="19.5">
      <c r="A33" s="516"/>
      <c r="B33" s="517"/>
    </row>
    <row r="34" spans="1:2" ht="19.5">
      <c r="A34" s="516"/>
      <c r="B34" s="517"/>
    </row>
    <row r="35" spans="1:2" ht="19.5">
      <c r="A35" s="516"/>
      <c r="B35" s="517"/>
    </row>
    <row r="36" spans="1:2" ht="19.5">
      <c r="A36" s="516"/>
      <c r="B36" s="517"/>
    </row>
    <row r="37" spans="1:2" ht="19.5">
      <c r="A37" s="516"/>
      <c r="B37" s="517"/>
    </row>
    <row r="38" spans="1:2" ht="19.5">
      <c r="A38" s="516"/>
      <c r="B38" s="517"/>
    </row>
    <row r="39" spans="1:2" ht="19.5">
      <c r="A39" s="516"/>
      <c r="B39" s="517"/>
    </row>
    <row r="40" spans="1:2" ht="19.5">
      <c r="A40" s="516"/>
      <c r="B40" s="517"/>
    </row>
    <row r="41" spans="1:2" ht="19.5">
      <c r="A41" s="516"/>
      <c r="B41" s="517"/>
    </row>
    <row r="42" spans="1:2" ht="19.5">
      <c r="A42" s="516"/>
      <c r="B42" s="517"/>
    </row>
    <row r="43" spans="1:2" ht="19.5">
      <c r="A43" s="516"/>
      <c r="B43" s="517"/>
    </row>
    <row r="44" spans="1:2" ht="19.5">
      <c r="A44" s="516"/>
      <c r="B44" s="517"/>
    </row>
    <row r="45" spans="1:2" ht="19.5">
      <c r="A45" s="516"/>
      <c r="B45" s="517"/>
    </row>
    <row r="46" spans="1:2" ht="19.5">
      <c r="A46" s="516"/>
      <c r="B46" s="517"/>
    </row>
    <row r="47" spans="1:2" ht="19.5">
      <c r="A47" s="516"/>
      <c r="B47" s="517"/>
    </row>
    <row r="48" spans="1:2" ht="19.5">
      <c r="A48" s="516"/>
      <c r="B48" s="517"/>
    </row>
    <row r="49" spans="1:2" ht="19.5">
      <c r="A49" s="516"/>
      <c r="B49" s="517"/>
    </row>
    <row r="50" spans="1:2" ht="19.5">
      <c r="A50" s="516"/>
      <c r="B50" s="517"/>
    </row>
    <row r="51" spans="1:2" ht="19.5">
      <c r="A51" s="516"/>
      <c r="B51" s="517"/>
    </row>
    <row r="52" spans="1:2" ht="19.5">
      <c r="A52" s="516"/>
      <c r="B52" s="517"/>
    </row>
    <row r="53" spans="1:2" ht="19.5">
      <c r="A53" s="516"/>
      <c r="B53" s="517"/>
    </row>
    <row r="54" spans="1:2" ht="19.5">
      <c r="A54" s="516"/>
      <c r="B54" s="517"/>
    </row>
    <row r="55" spans="1:2" ht="19.5">
      <c r="A55" s="516"/>
      <c r="B55" s="517"/>
    </row>
    <row r="56" spans="1:2" ht="19.5">
      <c r="A56" s="516"/>
      <c r="B56" s="517"/>
    </row>
    <row r="57" spans="1:2" ht="19.5">
      <c r="A57" s="516"/>
      <c r="B57" s="517"/>
    </row>
  </sheetData>
  <sheetProtection/>
  <printOptions horizontalCentered="1"/>
  <pageMargins left="0.49" right="0.52" top="0.984251968503937" bottom="0.98425196850393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"/>
  <sheetViews>
    <sheetView zoomScalePageLayoutView="0" workbookViewId="0" topLeftCell="A1">
      <selection activeCell="F9" sqref="F9"/>
    </sheetView>
  </sheetViews>
  <sheetFormatPr defaultColWidth="9.140625" defaultRowHeight="23.25"/>
  <cols>
    <col min="1" max="1" width="82.28125" style="528" bestFit="1" customWidth="1"/>
    <col min="2" max="2" width="12.8515625" style="529" customWidth="1"/>
    <col min="3" max="3" width="11.57421875" style="529" customWidth="1"/>
    <col min="4" max="5" width="9.140625" style="528" customWidth="1"/>
    <col min="6" max="6" width="55.421875" style="528" bestFit="1" customWidth="1"/>
    <col min="7" max="8" width="12.421875" style="528" bestFit="1" customWidth="1"/>
    <col min="9" max="16384" width="9.140625" style="528" customWidth="1"/>
  </cols>
  <sheetData>
    <row r="1" spans="1:3" s="514" customFormat="1" ht="24" customHeight="1">
      <c r="A1" s="526" t="s">
        <v>667</v>
      </c>
      <c r="B1" s="526"/>
      <c r="C1" s="526"/>
    </row>
    <row r="2" spans="1:4" s="516" customFormat="1" ht="17.25" customHeight="1">
      <c r="A2" s="772" t="s">
        <v>653</v>
      </c>
      <c r="B2" s="765" t="s">
        <v>668</v>
      </c>
      <c r="C2" s="765" t="s">
        <v>669</v>
      </c>
      <c r="D2" s="535"/>
    </row>
    <row r="3" spans="1:4" s="516" customFormat="1" ht="19.5" customHeight="1">
      <c r="A3" s="530" t="s">
        <v>670</v>
      </c>
      <c r="B3" s="531"/>
      <c r="C3" s="531"/>
      <c r="D3" s="535"/>
    </row>
    <row r="4" spans="1:4" s="516" customFormat="1" ht="19.5" customHeight="1">
      <c r="A4" s="530" t="s">
        <v>671</v>
      </c>
      <c r="B4" s="531"/>
      <c r="C4" s="531"/>
      <c r="D4" s="535"/>
    </row>
    <row r="5" spans="1:4" s="516" customFormat="1" ht="19.5" customHeight="1">
      <c r="A5" s="532" t="s">
        <v>717</v>
      </c>
      <c r="B5" s="520">
        <v>34.6</v>
      </c>
      <c r="C5" s="520">
        <v>33.6</v>
      </c>
      <c r="D5" s="535"/>
    </row>
    <row r="6" spans="1:5" s="516" customFormat="1" ht="19.5" customHeight="1">
      <c r="A6" s="532" t="s">
        <v>672</v>
      </c>
      <c r="B6" s="520">
        <v>19.4</v>
      </c>
      <c r="C6" s="520">
        <v>20.4</v>
      </c>
      <c r="D6" s="535"/>
      <c r="E6" s="524"/>
    </row>
    <row r="7" spans="1:4" s="516" customFormat="1" ht="19.5" customHeight="1">
      <c r="A7" s="532" t="s">
        <v>673</v>
      </c>
      <c r="B7" s="520">
        <v>18.9</v>
      </c>
      <c r="C7" s="520">
        <v>18.9</v>
      </c>
      <c r="D7" s="535"/>
    </row>
    <row r="8" spans="1:4" s="516" customFormat="1" ht="19.5" customHeight="1">
      <c r="A8" s="532" t="s">
        <v>674</v>
      </c>
      <c r="B8" s="520">
        <v>5.5</v>
      </c>
      <c r="C8" s="520">
        <v>6.1</v>
      </c>
      <c r="D8" s="535"/>
    </row>
    <row r="9" spans="1:4" s="516" customFormat="1" ht="19.5" customHeight="1">
      <c r="A9" s="532" t="s">
        <v>675</v>
      </c>
      <c r="B9" s="520">
        <v>3.1</v>
      </c>
      <c r="C9" s="520">
        <v>3.1</v>
      </c>
      <c r="D9" s="535"/>
    </row>
    <row r="10" spans="1:4" s="516" customFormat="1" ht="19.5" customHeight="1">
      <c r="A10" s="532" t="s">
        <v>676</v>
      </c>
      <c r="B10" s="520">
        <v>2.2</v>
      </c>
      <c r="C10" s="520">
        <v>1.9</v>
      </c>
      <c r="D10" s="535"/>
    </row>
    <row r="11" spans="1:4" s="516" customFormat="1" ht="19.5" customHeight="1">
      <c r="A11" s="532" t="s">
        <v>677</v>
      </c>
      <c r="B11" s="520">
        <v>1.9</v>
      </c>
      <c r="C11" s="520">
        <v>1.6</v>
      </c>
      <c r="D11" s="535"/>
    </row>
    <row r="12" spans="1:4" s="516" customFormat="1" ht="19.5" customHeight="1">
      <c r="A12" s="532" t="s">
        <v>678</v>
      </c>
      <c r="B12" s="520">
        <v>1.7</v>
      </c>
      <c r="C12" s="520">
        <v>1.5</v>
      </c>
      <c r="D12" s="535"/>
    </row>
    <row r="13" spans="1:4" s="516" customFormat="1" ht="19.5" customHeight="1">
      <c r="A13" s="532" t="s">
        <v>679</v>
      </c>
      <c r="B13" s="520">
        <v>1</v>
      </c>
      <c r="C13" s="773">
        <v>1</v>
      </c>
      <c r="D13" s="535"/>
    </row>
    <row r="14" spans="1:4" s="516" customFormat="1" ht="19.5" customHeight="1">
      <c r="A14" s="533" t="s">
        <v>754</v>
      </c>
      <c r="B14" s="534">
        <v>11.7</v>
      </c>
      <c r="C14" s="774">
        <v>11.9</v>
      </c>
      <c r="D14" s="535"/>
    </row>
    <row r="15" spans="1:5" s="526" customFormat="1" ht="19.5">
      <c r="A15" s="525" t="s">
        <v>721</v>
      </c>
      <c r="B15" s="525"/>
      <c r="C15" s="525"/>
      <c r="D15" s="410"/>
      <c r="E15" s="410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3"/>
  <sheetViews>
    <sheetView zoomScalePageLayoutView="0" workbookViewId="0" topLeftCell="A1">
      <selection activeCell="F9" sqref="F9:G11"/>
    </sheetView>
  </sheetViews>
  <sheetFormatPr defaultColWidth="9.140625" defaultRowHeight="23.25"/>
  <cols>
    <col min="1" max="1" width="72.421875" style="514" customWidth="1"/>
    <col min="2" max="2" width="7.421875" style="527" customWidth="1"/>
    <col min="3" max="16384" width="9.140625" style="514" customWidth="1"/>
  </cols>
  <sheetData>
    <row r="1" spans="1:3" ht="21">
      <c r="A1" s="764" t="s">
        <v>680</v>
      </c>
      <c r="B1" s="764"/>
      <c r="C1" s="516"/>
    </row>
    <row r="2" spans="1:3" ht="19.5">
      <c r="A2" s="775" t="s">
        <v>653</v>
      </c>
      <c r="B2" s="765" t="s">
        <v>654</v>
      </c>
      <c r="C2" s="535"/>
    </row>
    <row r="3" spans="1:3" ht="19.5">
      <c r="A3" s="519" t="s">
        <v>681</v>
      </c>
      <c r="B3" s="538"/>
      <c r="C3" s="535"/>
    </row>
    <row r="4" spans="1:3" ht="19.5" customHeight="1">
      <c r="A4" s="519" t="s">
        <v>682</v>
      </c>
      <c r="B4" s="767">
        <v>55.8</v>
      </c>
      <c r="C4" s="535"/>
    </row>
    <row r="5" spans="1:3" ht="19.5" customHeight="1">
      <c r="A5" s="519" t="s">
        <v>683</v>
      </c>
      <c r="B5" s="767">
        <v>73.8</v>
      </c>
      <c r="C5" s="535"/>
    </row>
    <row r="6" spans="1:3" ht="19.5" customHeight="1">
      <c r="A6" s="522" t="s">
        <v>684</v>
      </c>
      <c r="B6" s="520">
        <v>37.8</v>
      </c>
      <c r="C6" s="535"/>
    </row>
    <row r="7" spans="1:3" ht="19.5" customHeight="1">
      <c r="A7" s="522" t="s">
        <v>685</v>
      </c>
      <c r="B7" s="520">
        <v>34</v>
      </c>
      <c r="C7" s="535"/>
    </row>
    <row r="8" spans="1:3" ht="19.5" customHeight="1">
      <c r="A8" s="522" t="s">
        <v>686</v>
      </c>
      <c r="B8" s="520">
        <v>2</v>
      </c>
      <c r="C8" s="768"/>
    </row>
    <row r="9" spans="1:3" ht="19.5" customHeight="1">
      <c r="A9" s="519" t="s">
        <v>687</v>
      </c>
      <c r="B9" s="767">
        <v>26.2</v>
      </c>
      <c r="C9" s="535"/>
    </row>
    <row r="10" spans="1:4" ht="19.5" customHeight="1">
      <c r="A10" s="522" t="s">
        <v>688</v>
      </c>
      <c r="B10" s="520">
        <v>14.4</v>
      </c>
      <c r="C10" s="535"/>
      <c r="D10" s="536"/>
    </row>
    <row r="11" spans="1:3" ht="19.5" customHeight="1">
      <c r="A11" s="522" t="s">
        <v>689</v>
      </c>
      <c r="B11" s="520">
        <v>10.3</v>
      </c>
      <c r="C11" s="535"/>
    </row>
    <row r="12" spans="1:3" ht="19.5" customHeight="1">
      <c r="A12" s="522" t="s">
        <v>690</v>
      </c>
      <c r="B12" s="520">
        <v>1.5</v>
      </c>
      <c r="C12" s="535"/>
    </row>
    <row r="13" spans="1:3" ht="19.5" customHeight="1">
      <c r="A13" s="523" t="s">
        <v>691</v>
      </c>
      <c r="B13" s="769">
        <v>44.2</v>
      </c>
      <c r="C13" s="535"/>
    </row>
    <row r="14" spans="1:3" s="516" customFormat="1" ht="26.25" customHeight="1">
      <c r="A14" s="764" t="s">
        <v>692</v>
      </c>
      <c r="B14" s="764"/>
      <c r="C14" s="764"/>
    </row>
    <row r="15" spans="1:8" s="516" customFormat="1" ht="18.75">
      <c r="A15" s="518" t="s">
        <v>653</v>
      </c>
      <c r="B15" s="765" t="s">
        <v>654</v>
      </c>
      <c r="C15" s="535"/>
      <c r="D15" s="410"/>
      <c r="E15" s="410"/>
      <c r="F15" s="410"/>
      <c r="G15" s="410"/>
      <c r="H15" s="410"/>
    </row>
    <row r="16" spans="1:3" s="516" customFormat="1" ht="25.5" customHeight="1">
      <c r="A16" s="538" t="s">
        <v>693</v>
      </c>
      <c r="B16" s="538"/>
      <c r="C16" s="535"/>
    </row>
    <row r="17" spans="1:3" s="516" customFormat="1" ht="25.5" customHeight="1">
      <c r="A17" s="519" t="s">
        <v>694</v>
      </c>
      <c r="B17" s="519"/>
      <c r="C17" s="535"/>
    </row>
    <row r="18" spans="1:3" s="516" customFormat="1" ht="21" customHeight="1">
      <c r="A18" s="522" t="s">
        <v>695</v>
      </c>
      <c r="B18" s="535">
        <v>87.5</v>
      </c>
      <c r="C18" s="535"/>
    </row>
    <row r="19" spans="1:3" s="516" customFormat="1" ht="21" customHeight="1">
      <c r="A19" s="522" t="s">
        <v>696</v>
      </c>
      <c r="B19" s="535">
        <v>6.1</v>
      </c>
      <c r="C19" s="535"/>
    </row>
    <row r="20" spans="1:3" s="516" customFormat="1" ht="21" customHeight="1">
      <c r="A20" s="539" t="s">
        <v>697</v>
      </c>
      <c r="B20" s="537">
        <v>6.4</v>
      </c>
      <c r="C20" s="535"/>
    </row>
    <row r="21" spans="1:3" s="526" customFormat="1" ht="19.5">
      <c r="A21" s="410" t="s">
        <v>666</v>
      </c>
      <c r="B21" s="410"/>
      <c r="C21" s="410"/>
    </row>
    <row r="22" spans="4:8" s="410" customFormat="1" ht="18.75">
      <c r="D22" s="516"/>
      <c r="E22" s="516"/>
      <c r="F22" s="516"/>
      <c r="G22" s="516"/>
      <c r="H22" s="516"/>
    </row>
    <row r="23" spans="1:3" ht="19.5">
      <c r="A23" s="516"/>
      <c r="B23" s="517"/>
      <c r="C23" s="516"/>
    </row>
    <row r="24" spans="1:3" ht="19.5">
      <c r="A24" s="516"/>
      <c r="B24" s="517"/>
      <c r="C24" s="516"/>
    </row>
    <row r="25" spans="1:3" ht="19.5">
      <c r="A25" s="516"/>
      <c r="B25" s="517"/>
      <c r="C25" s="516"/>
    </row>
    <row r="26" spans="1:3" ht="19.5">
      <c r="A26" s="516"/>
      <c r="B26" s="517"/>
      <c r="C26" s="516"/>
    </row>
    <row r="27" spans="1:3" ht="19.5">
      <c r="A27" s="516"/>
      <c r="B27" s="517"/>
      <c r="C27" s="516"/>
    </row>
    <row r="28" spans="1:3" ht="19.5">
      <c r="A28" s="516"/>
      <c r="B28" s="517"/>
      <c r="C28" s="516"/>
    </row>
    <row r="29" spans="1:3" ht="19.5">
      <c r="A29" s="516"/>
      <c r="B29" s="517"/>
      <c r="C29" s="516"/>
    </row>
    <row r="30" spans="1:3" ht="19.5">
      <c r="A30" s="516"/>
      <c r="B30" s="517"/>
      <c r="C30" s="516"/>
    </row>
    <row r="31" spans="1:3" ht="19.5">
      <c r="A31" s="516"/>
      <c r="B31" s="517"/>
      <c r="C31" s="516"/>
    </row>
    <row r="32" spans="1:3" ht="19.5">
      <c r="A32" s="516"/>
      <c r="B32" s="517"/>
      <c r="C32" s="516"/>
    </row>
    <row r="33" spans="1:3" ht="19.5">
      <c r="A33" s="516"/>
      <c r="B33" s="517"/>
      <c r="C33" s="516"/>
    </row>
    <row r="34" spans="1:3" ht="19.5">
      <c r="A34" s="516"/>
      <c r="B34" s="517"/>
      <c r="C34" s="516"/>
    </row>
    <row r="35" spans="1:3" ht="19.5">
      <c r="A35" s="516"/>
      <c r="B35" s="517"/>
      <c r="C35" s="516"/>
    </row>
    <row r="36" spans="1:3" ht="19.5">
      <c r="A36" s="516"/>
      <c r="B36" s="517"/>
      <c r="C36" s="516"/>
    </row>
    <row r="37" spans="1:3" ht="19.5">
      <c r="A37" s="516"/>
      <c r="B37" s="517"/>
      <c r="C37" s="516"/>
    </row>
    <row r="38" spans="1:3" ht="19.5">
      <c r="A38" s="516"/>
      <c r="B38" s="517"/>
      <c r="C38" s="516"/>
    </row>
    <row r="39" spans="1:3" ht="19.5">
      <c r="A39" s="516"/>
      <c r="B39" s="517"/>
      <c r="C39" s="516"/>
    </row>
    <row r="40" spans="1:3" ht="19.5">
      <c r="A40" s="516"/>
      <c r="B40" s="517"/>
      <c r="C40" s="516"/>
    </row>
    <row r="41" spans="1:3" ht="19.5">
      <c r="A41" s="516"/>
      <c r="B41" s="517"/>
      <c r="C41" s="516"/>
    </row>
    <row r="42" spans="1:3" ht="19.5">
      <c r="A42" s="516"/>
      <c r="B42" s="517"/>
      <c r="C42" s="516"/>
    </row>
    <row r="43" spans="1:3" ht="19.5">
      <c r="A43" s="516"/>
      <c r="B43" s="517"/>
      <c r="C43" s="516"/>
    </row>
    <row r="44" spans="1:3" ht="19.5">
      <c r="A44" s="516"/>
      <c r="B44" s="517"/>
      <c r="C44" s="516"/>
    </row>
    <row r="45" spans="1:3" ht="19.5">
      <c r="A45" s="516"/>
      <c r="B45" s="517"/>
      <c r="C45" s="516"/>
    </row>
    <row r="46" spans="1:3" ht="19.5">
      <c r="A46" s="516"/>
      <c r="B46" s="517"/>
      <c r="C46" s="516"/>
    </row>
    <row r="47" spans="1:3" ht="19.5">
      <c r="A47" s="516"/>
      <c r="B47" s="517"/>
      <c r="C47" s="516"/>
    </row>
    <row r="48" spans="1:3" ht="19.5">
      <c r="A48" s="516"/>
      <c r="B48" s="517"/>
      <c r="C48" s="516"/>
    </row>
    <row r="49" spans="1:3" ht="19.5">
      <c r="A49" s="516"/>
      <c r="B49" s="517"/>
      <c r="C49" s="516"/>
    </row>
    <row r="50" spans="1:3" ht="19.5">
      <c r="A50" s="516"/>
      <c r="B50" s="517"/>
      <c r="C50" s="516"/>
    </row>
    <row r="51" spans="1:3" ht="19.5">
      <c r="A51" s="516"/>
      <c r="B51" s="517"/>
      <c r="C51" s="516"/>
    </row>
    <row r="52" spans="1:3" ht="19.5">
      <c r="A52" s="516"/>
      <c r="B52" s="517"/>
      <c r="C52" s="516"/>
    </row>
    <row r="53" spans="1:3" ht="19.5">
      <c r="A53" s="516"/>
      <c r="B53" s="517"/>
      <c r="C53" s="516"/>
    </row>
  </sheetData>
  <sheetProtection/>
  <printOptions horizontalCentered="1"/>
  <pageMargins left="0.49" right="0.52" top="0.984251968503937" bottom="0.98425196850393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PageLayoutView="0" workbookViewId="0" topLeftCell="A1">
      <selection activeCell="D21" sqref="D20:D21"/>
    </sheetView>
  </sheetViews>
  <sheetFormatPr defaultColWidth="9.140625" defaultRowHeight="23.25" customHeight="1"/>
  <cols>
    <col min="1" max="1" width="14.421875" style="516" customWidth="1"/>
    <col min="2" max="2" width="33.28125" style="516" customWidth="1"/>
    <col min="3" max="3" width="22.421875" style="516" customWidth="1"/>
    <col min="4" max="4" width="15.8515625" style="516" customWidth="1"/>
    <col min="5" max="16384" width="9.140625" style="516" customWidth="1"/>
  </cols>
  <sheetData>
    <row r="1" spans="1:4" ht="26.25" customHeight="1">
      <c r="A1" s="764" t="s">
        <v>698</v>
      </c>
      <c r="B1" s="764"/>
      <c r="C1" s="764"/>
      <c r="D1" s="764"/>
    </row>
    <row r="2" spans="1:9" ht="23.25" customHeight="1">
      <c r="A2" s="772" t="s">
        <v>6</v>
      </c>
      <c r="B2" s="772" t="s">
        <v>755</v>
      </c>
      <c r="C2" s="776" t="s">
        <v>756</v>
      </c>
      <c r="D2" s="776" t="s">
        <v>757</v>
      </c>
      <c r="E2" s="787"/>
      <c r="F2" s="410"/>
      <c r="G2" s="410"/>
      <c r="H2" s="410"/>
      <c r="I2" s="410"/>
    </row>
    <row r="3" spans="1:9" ht="19.5" customHeight="1">
      <c r="A3" s="540">
        <v>2543</v>
      </c>
      <c r="B3" s="541">
        <v>12150</v>
      </c>
      <c r="C3" s="778">
        <v>9848</v>
      </c>
      <c r="D3" s="783">
        <v>5.6</v>
      </c>
      <c r="E3" s="788"/>
      <c r="F3" s="542"/>
      <c r="G3" s="542"/>
      <c r="H3" s="542"/>
      <c r="I3" s="542"/>
    </row>
    <row r="4" spans="1:5" ht="19.5" customHeight="1">
      <c r="A4" s="540">
        <v>2545</v>
      </c>
      <c r="B4" s="541">
        <v>13736</v>
      </c>
      <c r="C4" s="541">
        <v>10889</v>
      </c>
      <c r="D4" s="784">
        <v>6</v>
      </c>
      <c r="E4" s="535"/>
    </row>
    <row r="5" spans="1:5" ht="19.5" customHeight="1">
      <c r="A5" s="540">
        <v>2547</v>
      </c>
      <c r="B5" s="541">
        <v>14963</v>
      </c>
      <c r="C5" s="541">
        <v>12297</v>
      </c>
      <c r="D5" s="784">
        <v>7</v>
      </c>
      <c r="E5" s="535"/>
    </row>
    <row r="6" spans="1:5" ht="19.5" customHeight="1">
      <c r="A6" s="540">
        <v>2549</v>
      </c>
      <c r="B6" s="541">
        <v>17787</v>
      </c>
      <c r="C6" s="541">
        <v>14311</v>
      </c>
      <c r="D6" s="785">
        <v>6.6</v>
      </c>
      <c r="E6" s="535"/>
    </row>
    <row r="7" spans="1:5" ht="19.5" customHeight="1">
      <c r="A7" s="540">
        <v>2550</v>
      </c>
      <c r="B7" s="541">
        <v>18660</v>
      </c>
      <c r="C7" s="541">
        <v>14500</v>
      </c>
      <c r="D7" s="785">
        <v>6.3</v>
      </c>
      <c r="E7" s="535"/>
    </row>
    <row r="8" spans="1:5" ht="19.5" customHeight="1">
      <c r="A8" s="540">
        <v>2552</v>
      </c>
      <c r="B8" s="541">
        <v>20903</v>
      </c>
      <c r="C8" s="541">
        <v>16205</v>
      </c>
      <c r="D8" s="785">
        <v>6.4</v>
      </c>
      <c r="E8" s="535"/>
    </row>
    <row r="9" spans="1:5" ht="19.5" customHeight="1">
      <c r="A9" s="543">
        <v>2554</v>
      </c>
      <c r="B9" s="544">
        <v>23236</v>
      </c>
      <c r="C9" s="544">
        <v>17403</v>
      </c>
      <c r="D9" s="786">
        <v>5.8</v>
      </c>
      <c r="E9" s="535"/>
    </row>
    <row r="10" spans="1:4" s="526" customFormat="1" ht="19.5">
      <c r="A10" s="525" t="s">
        <v>666</v>
      </c>
      <c r="B10" s="525"/>
      <c r="C10" s="410"/>
      <c r="D10" s="410"/>
    </row>
    <row r="11" spans="1:9" s="410" customFormat="1" ht="18.75">
      <c r="A11" s="410" t="s">
        <v>758</v>
      </c>
      <c r="B11" s="515"/>
      <c r="E11" s="516"/>
      <c r="F11" s="516"/>
      <c r="G11" s="516"/>
      <c r="H11" s="516"/>
      <c r="I11" s="516"/>
    </row>
    <row r="12" spans="1:4" ht="26.25" customHeight="1">
      <c r="A12" s="764" t="s">
        <v>699</v>
      </c>
      <c r="B12" s="764"/>
      <c r="C12" s="764"/>
      <c r="D12" s="764"/>
    </row>
    <row r="13" spans="1:9" ht="23.25" customHeight="1">
      <c r="A13" s="772" t="s">
        <v>6</v>
      </c>
      <c r="B13" s="776" t="s">
        <v>759</v>
      </c>
      <c r="C13" s="772" t="s">
        <v>700</v>
      </c>
      <c r="D13" s="779"/>
      <c r="E13" s="410"/>
      <c r="F13" s="410"/>
      <c r="G13" s="410"/>
      <c r="H13" s="410"/>
      <c r="I13" s="410"/>
    </row>
    <row r="14" spans="1:4" ht="19.5" customHeight="1">
      <c r="A14" s="540">
        <v>2543</v>
      </c>
      <c r="B14" s="777">
        <v>68405</v>
      </c>
      <c r="C14" s="780">
        <v>56.3</v>
      </c>
      <c r="D14" s="521"/>
    </row>
    <row r="15" spans="1:4" ht="19.5" customHeight="1">
      <c r="A15" s="540">
        <v>2545</v>
      </c>
      <c r="B15" s="541">
        <v>82485</v>
      </c>
      <c r="C15" s="781">
        <v>62.4</v>
      </c>
      <c r="D15" s="521"/>
    </row>
    <row r="16" spans="1:4" ht="19.5" customHeight="1">
      <c r="A16" s="540">
        <v>2547</v>
      </c>
      <c r="B16" s="541">
        <v>104571</v>
      </c>
      <c r="C16" s="781">
        <v>66.4</v>
      </c>
      <c r="D16" s="521"/>
    </row>
    <row r="17" spans="1:4" ht="19.5" customHeight="1">
      <c r="A17" s="540">
        <v>2549</v>
      </c>
      <c r="B17" s="541">
        <v>116585</v>
      </c>
      <c r="C17" s="781">
        <v>64.4</v>
      </c>
      <c r="D17" s="521"/>
    </row>
    <row r="18" spans="1:4" ht="19.5" customHeight="1">
      <c r="A18" s="540">
        <v>2550</v>
      </c>
      <c r="B18" s="541">
        <v>116681</v>
      </c>
      <c r="C18" s="781">
        <v>63.3</v>
      </c>
      <c r="D18" s="521"/>
    </row>
    <row r="19" spans="1:4" ht="19.5" customHeight="1">
      <c r="A19" s="540">
        <v>2552</v>
      </c>
      <c r="B19" s="541">
        <v>134699</v>
      </c>
      <c r="C19" s="781">
        <v>60.9</v>
      </c>
      <c r="D19" s="521"/>
    </row>
    <row r="20" spans="1:4" ht="19.5" customHeight="1">
      <c r="A20" s="543">
        <v>2554</v>
      </c>
      <c r="B20" s="544">
        <v>134900</v>
      </c>
      <c r="C20" s="782">
        <v>55.8</v>
      </c>
      <c r="D20" s="521"/>
    </row>
    <row r="21" spans="1:4" s="526" customFormat="1" ht="19.5">
      <c r="A21" s="525" t="s">
        <v>666</v>
      </c>
      <c r="B21" s="525"/>
      <c r="C21" s="410"/>
      <c r="D21" s="410"/>
    </row>
  </sheetData>
  <sheetProtection/>
  <printOptions horizontalCentered="1"/>
  <pageMargins left="0.56" right="0.66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zoomScale="110" zoomScaleNormal="110" zoomScalePageLayoutView="0" workbookViewId="0" topLeftCell="A1">
      <selection activeCell="D7" sqref="D7:E7"/>
    </sheetView>
  </sheetViews>
  <sheetFormatPr defaultColWidth="9.140625" defaultRowHeight="23.25"/>
  <cols>
    <col min="1" max="1" width="14.28125" style="67" customWidth="1"/>
    <col min="2" max="2" width="29.57421875" style="67" customWidth="1"/>
    <col min="3" max="3" width="30.421875" style="67" customWidth="1"/>
    <col min="4" max="4" width="26.421875" style="67" customWidth="1"/>
    <col min="5" max="16384" width="9.140625" style="67" customWidth="1"/>
  </cols>
  <sheetData>
    <row r="1" spans="1:4" ht="25.5" customHeight="1">
      <c r="A1" s="790" t="s">
        <v>52</v>
      </c>
      <c r="B1" s="790"/>
      <c r="C1" s="790"/>
      <c r="D1" s="790"/>
    </row>
    <row r="2" spans="1:4" s="68" customFormat="1" ht="20.25" customHeight="1">
      <c r="A2" s="789" t="s">
        <v>6</v>
      </c>
      <c r="B2" s="69" t="s">
        <v>760</v>
      </c>
      <c r="C2" s="69" t="s">
        <v>761</v>
      </c>
      <c r="D2" s="69" t="s">
        <v>762</v>
      </c>
    </row>
    <row r="3" spans="1:4" s="71" customFormat="1" ht="16.5" customHeight="1">
      <c r="A3" s="70">
        <v>2525</v>
      </c>
      <c r="B3" s="72">
        <v>12191</v>
      </c>
      <c r="C3" s="72">
        <v>13105</v>
      </c>
      <c r="D3" s="72">
        <v>18189</v>
      </c>
    </row>
    <row r="4" spans="1:4" s="71" customFormat="1" ht="16.5" customHeight="1">
      <c r="A4" s="70">
        <v>2526</v>
      </c>
      <c r="B4" s="72">
        <v>12320</v>
      </c>
      <c r="C4" s="72">
        <v>13105</v>
      </c>
      <c r="D4" s="72">
        <v>17826</v>
      </c>
    </row>
    <row r="5" spans="1:4" s="71" customFormat="1" ht="16.5" customHeight="1">
      <c r="A5" s="70">
        <v>2527</v>
      </c>
      <c r="B5" s="72">
        <v>12650</v>
      </c>
      <c r="C5" s="72">
        <v>13105</v>
      </c>
      <c r="D5" s="72">
        <v>17724</v>
      </c>
    </row>
    <row r="6" spans="1:4" s="71" customFormat="1" ht="16.5" customHeight="1">
      <c r="A6" s="70">
        <v>2528</v>
      </c>
      <c r="B6" s="72">
        <v>13130</v>
      </c>
      <c r="C6" s="72">
        <v>13108</v>
      </c>
      <c r="D6" s="72">
        <v>14281</v>
      </c>
    </row>
    <row r="7" spans="1:4" s="71" customFormat="1" ht="16.5" customHeight="1">
      <c r="A7" s="70">
        <v>2529</v>
      </c>
      <c r="B7" s="72">
        <v>13240</v>
      </c>
      <c r="C7" s="72">
        <v>13112</v>
      </c>
      <c r="D7" s="72">
        <v>22903</v>
      </c>
    </row>
    <row r="8" spans="1:4" s="71" customFormat="1" ht="16.5" customHeight="1">
      <c r="A8" s="70">
        <v>2530</v>
      </c>
      <c r="B8" s="72">
        <v>13551</v>
      </c>
      <c r="C8" s="72">
        <v>13112</v>
      </c>
      <c r="D8" s="72">
        <v>22903</v>
      </c>
    </row>
    <row r="9" spans="1:4" s="71" customFormat="1" ht="16.5" customHeight="1">
      <c r="A9" s="70">
        <v>2531</v>
      </c>
      <c r="B9" s="72">
        <v>13551</v>
      </c>
      <c r="C9" s="72">
        <v>12535</v>
      </c>
      <c r="D9" s="72">
        <v>24361</v>
      </c>
    </row>
    <row r="10" spans="1:4" s="71" customFormat="1" ht="16.5" customHeight="1">
      <c r="A10" s="70">
        <v>2532</v>
      </c>
      <c r="B10" s="72">
        <v>17920</v>
      </c>
      <c r="C10" s="72">
        <v>12888</v>
      </c>
      <c r="D10" s="72">
        <v>25758</v>
      </c>
    </row>
    <row r="11" spans="1:4" s="71" customFormat="1" ht="16.5" customHeight="1">
      <c r="A11" s="70">
        <v>2533</v>
      </c>
      <c r="B11" s="72">
        <v>17920</v>
      </c>
      <c r="C11" s="72">
        <v>12988</v>
      </c>
      <c r="D11" s="72">
        <v>26185</v>
      </c>
    </row>
    <row r="12" spans="1:4" s="71" customFormat="1" ht="16.5" customHeight="1">
      <c r="A12" s="70">
        <v>2534</v>
      </c>
      <c r="B12" s="72">
        <v>17930</v>
      </c>
      <c r="C12" s="72">
        <v>12744</v>
      </c>
      <c r="D12" s="72">
        <v>29728</v>
      </c>
    </row>
    <row r="13" spans="1:4" s="71" customFormat="1" ht="16.5" customHeight="1">
      <c r="A13" s="70">
        <v>2535</v>
      </c>
      <c r="B13" s="72">
        <v>17981</v>
      </c>
      <c r="C13" s="72">
        <v>12996</v>
      </c>
      <c r="D13" s="72">
        <v>30582</v>
      </c>
    </row>
    <row r="14" spans="1:4" s="71" customFormat="1" ht="16.5" customHeight="1">
      <c r="A14" s="70">
        <v>2536</v>
      </c>
      <c r="B14" s="72">
        <v>18473</v>
      </c>
      <c r="C14" s="72">
        <v>13073</v>
      </c>
      <c r="D14" s="72">
        <v>32518</v>
      </c>
    </row>
    <row r="15" spans="1:4" s="71" customFormat="1" ht="16.5" customHeight="1">
      <c r="A15" s="70">
        <v>2537</v>
      </c>
      <c r="B15" s="72">
        <v>17618</v>
      </c>
      <c r="C15" s="72">
        <v>13462</v>
      </c>
      <c r="D15" s="72">
        <v>33502</v>
      </c>
    </row>
    <row r="16" spans="1:4" s="71" customFormat="1" ht="16.5" customHeight="1">
      <c r="A16" s="70">
        <v>2538</v>
      </c>
      <c r="B16" s="72">
        <v>18042</v>
      </c>
      <c r="C16" s="72">
        <v>13997</v>
      </c>
      <c r="D16" s="72">
        <v>38070</v>
      </c>
    </row>
    <row r="17" spans="1:4" s="71" customFormat="1" ht="16.5" customHeight="1">
      <c r="A17" s="70">
        <v>2539</v>
      </c>
      <c r="B17" s="72">
        <v>18145</v>
      </c>
      <c r="C17" s="72">
        <v>13325</v>
      </c>
      <c r="D17" s="72">
        <v>42739</v>
      </c>
    </row>
    <row r="18" spans="1:4" s="71" customFormat="1" ht="16.5" customHeight="1">
      <c r="A18" s="70">
        <v>2540</v>
      </c>
      <c r="B18" s="72">
        <v>18537</v>
      </c>
      <c r="C18" s="72">
        <v>14921</v>
      </c>
      <c r="D18" s="72">
        <v>41170</v>
      </c>
    </row>
    <row r="19" spans="1:4" s="71" customFormat="1" ht="16.5" customHeight="1">
      <c r="A19" s="70">
        <v>2541</v>
      </c>
      <c r="B19" s="72">
        <v>18962</v>
      </c>
      <c r="C19" s="72">
        <v>14874</v>
      </c>
      <c r="D19" s="72">
        <v>46730</v>
      </c>
    </row>
    <row r="20" spans="1:4" s="71" customFormat="1" ht="16.5" customHeight="1">
      <c r="A20" s="70">
        <v>2542</v>
      </c>
      <c r="B20" s="72">
        <v>18283</v>
      </c>
      <c r="C20" s="72">
        <v>15360</v>
      </c>
      <c r="D20" s="72">
        <v>59982</v>
      </c>
    </row>
    <row r="21" spans="1:4" s="71" customFormat="1" ht="16.5" customHeight="1">
      <c r="A21" s="70">
        <v>2543</v>
      </c>
      <c r="B21" s="72">
        <v>18548</v>
      </c>
      <c r="C21" s="72">
        <v>13084</v>
      </c>
      <c r="D21" s="72">
        <v>59591</v>
      </c>
    </row>
    <row r="22" spans="1:4" s="71" customFormat="1" ht="16.5" customHeight="1">
      <c r="A22" s="70">
        <v>2544</v>
      </c>
      <c r="B22" s="72">
        <v>18498</v>
      </c>
      <c r="C22" s="72">
        <v>16937</v>
      </c>
      <c r="D22" s="73">
        <v>54595</v>
      </c>
    </row>
    <row r="23" spans="1:4" s="71" customFormat="1" ht="16.5" customHeight="1">
      <c r="A23" s="74">
        <v>2545</v>
      </c>
      <c r="B23" s="76">
        <v>19916</v>
      </c>
      <c r="C23" s="76">
        <v>13130</v>
      </c>
      <c r="D23" s="76">
        <v>55936</v>
      </c>
    </row>
    <row r="24" spans="1:4" s="75" customFormat="1" ht="16.5" customHeight="1">
      <c r="A24" s="74">
        <v>2546</v>
      </c>
      <c r="B24" s="76">
        <v>21274</v>
      </c>
      <c r="C24" s="76">
        <v>13605</v>
      </c>
      <c r="D24" s="76">
        <v>51005</v>
      </c>
    </row>
    <row r="25" spans="1:4" s="75" customFormat="1" ht="16.5" customHeight="1">
      <c r="A25" s="74">
        <v>2547</v>
      </c>
      <c r="B25" s="76">
        <v>21807</v>
      </c>
      <c r="C25" s="76">
        <v>16231</v>
      </c>
      <c r="D25" s="76">
        <v>55239</v>
      </c>
    </row>
    <row r="26" spans="1:4" s="75" customFormat="1" ht="16.5" customHeight="1">
      <c r="A26" s="74">
        <v>2548</v>
      </c>
      <c r="B26" s="77">
        <v>22080</v>
      </c>
      <c r="C26" s="76">
        <v>16284</v>
      </c>
      <c r="D26" s="77">
        <v>61644</v>
      </c>
    </row>
    <row r="27" spans="1:4" s="75" customFormat="1" ht="16.5" customHeight="1">
      <c r="A27" s="74">
        <v>2549</v>
      </c>
      <c r="B27" s="77">
        <v>22790</v>
      </c>
      <c r="C27" s="76">
        <v>16234</v>
      </c>
      <c r="D27" s="77">
        <f>39297+18599</f>
        <v>57896</v>
      </c>
    </row>
    <row r="28" spans="1:4" s="75" customFormat="1" ht="16.5" customHeight="1">
      <c r="A28" s="74">
        <v>2550</v>
      </c>
      <c r="B28" s="77">
        <v>23045</v>
      </c>
      <c r="C28" s="76">
        <v>16169</v>
      </c>
      <c r="D28" s="77">
        <v>57763</v>
      </c>
    </row>
    <row r="29" spans="1:4" s="79" customFormat="1" ht="15">
      <c r="A29" s="78">
        <v>2551</v>
      </c>
      <c r="B29" s="80">
        <v>23647</v>
      </c>
      <c r="C29" s="80">
        <v>16133</v>
      </c>
      <c r="D29" s="80">
        <v>61178</v>
      </c>
    </row>
    <row r="30" spans="1:4" s="79" customFormat="1" ht="15">
      <c r="A30" s="81">
        <v>2552</v>
      </c>
      <c r="B30" s="82">
        <v>23961</v>
      </c>
      <c r="C30" s="82">
        <v>16133</v>
      </c>
      <c r="D30" s="82">
        <v>61054</v>
      </c>
    </row>
    <row r="31" spans="1:4" s="79" customFormat="1" ht="15">
      <c r="A31" s="81">
        <v>2553</v>
      </c>
      <c r="B31" s="82">
        <v>22025</v>
      </c>
      <c r="C31" s="82">
        <v>16042</v>
      </c>
      <c r="D31" s="82">
        <v>57506</v>
      </c>
    </row>
    <row r="32" spans="1:4" s="79" customFormat="1" ht="15">
      <c r="A32" s="83">
        <v>2554</v>
      </c>
      <c r="B32" s="84">
        <v>22024</v>
      </c>
      <c r="C32" s="84">
        <v>16042</v>
      </c>
      <c r="D32" s="84">
        <v>53480</v>
      </c>
    </row>
    <row r="33" spans="1:3" s="86" customFormat="1" ht="15" customHeight="1">
      <c r="A33" s="85" t="s">
        <v>165</v>
      </c>
      <c r="B33" s="85"/>
      <c r="C33" s="85"/>
    </row>
    <row r="34" spans="1:4" s="86" customFormat="1" ht="15" customHeight="1">
      <c r="A34" s="85" t="s">
        <v>166</v>
      </c>
      <c r="B34" s="85"/>
      <c r="C34" s="85"/>
      <c r="D34" s="87"/>
    </row>
    <row r="35" spans="1:4" s="86" customFormat="1" ht="15" customHeight="1">
      <c r="A35" s="85" t="s">
        <v>167</v>
      </c>
      <c r="B35" s="85"/>
      <c r="C35" s="85"/>
      <c r="D35" s="87"/>
    </row>
    <row r="36" spans="1:4" s="86" customFormat="1" ht="15" customHeight="1">
      <c r="A36" s="85" t="s">
        <v>91</v>
      </c>
      <c r="B36" s="85"/>
      <c r="C36" s="85"/>
      <c r="D36" s="87"/>
    </row>
    <row r="37" spans="1:4" s="86" customFormat="1" ht="15" customHeight="1">
      <c r="A37" s="88" t="s">
        <v>155</v>
      </c>
      <c r="D37" s="89"/>
    </row>
    <row r="38" s="49" customFormat="1" ht="15.75" customHeight="1">
      <c r="A38" s="49" t="s">
        <v>168</v>
      </c>
    </row>
    <row r="39" s="49" customFormat="1" ht="15.75" customHeight="1">
      <c r="A39" s="49" t="s">
        <v>169</v>
      </c>
    </row>
    <row r="40" s="49" customFormat="1" ht="15.75" customHeight="1">
      <c r="A40" s="49" t="s">
        <v>170</v>
      </c>
    </row>
  </sheetData>
  <sheetProtection/>
  <printOptions horizontalCentered="1"/>
  <pageMargins left="0.748031496062992" right="0.748031496062992" top="0.984251968503937" bottom="0.68" header="0.511811023622047" footer="0.511811023622047"/>
  <pageSetup horizontalDpi="300" verticalDpi="300" orientation="portrait" paperSize="9" scale="9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P39"/>
  <sheetViews>
    <sheetView showGridLines="0" zoomScale="120" zoomScaleNormal="120" zoomScalePageLayoutView="0" workbookViewId="0" topLeftCell="A1">
      <selection activeCell="I6" sqref="I6"/>
    </sheetView>
  </sheetViews>
  <sheetFormatPr defaultColWidth="9.140625" defaultRowHeight="13.5" customHeight="1"/>
  <cols>
    <col min="1" max="1" width="37.00390625" style="40" customWidth="1"/>
    <col min="2" max="2" width="11.00390625" style="40" customWidth="1"/>
    <col min="3" max="3" width="12.7109375" style="40" customWidth="1"/>
    <col min="4" max="4" width="8.8515625" style="40" customWidth="1"/>
    <col min="5" max="5" width="12.00390625" style="40" customWidth="1"/>
    <col min="6" max="16384" width="9.140625" style="40" customWidth="1"/>
  </cols>
  <sheetData>
    <row r="1" spans="1:5" s="54" customFormat="1" ht="21" customHeight="1">
      <c r="A1" s="791" t="s">
        <v>172</v>
      </c>
      <c r="B1" s="791"/>
      <c r="C1" s="791"/>
      <c r="D1" s="791"/>
      <c r="E1" s="791"/>
    </row>
    <row r="2" spans="1:5" s="42" customFormat="1" ht="21" customHeight="1">
      <c r="A2" s="792"/>
      <c r="B2" s="63" t="s">
        <v>3</v>
      </c>
      <c r="C2" s="63" t="s">
        <v>2</v>
      </c>
      <c r="D2" s="63" t="s">
        <v>5</v>
      </c>
      <c r="E2" s="63" t="s">
        <v>4</v>
      </c>
    </row>
    <row r="3" spans="1:5" s="55" customFormat="1" ht="15" customHeight="1">
      <c r="A3" s="55" t="s">
        <v>29</v>
      </c>
      <c r="B3" s="56">
        <v>1</v>
      </c>
      <c r="C3" s="56" t="s">
        <v>92</v>
      </c>
      <c r="D3" s="56" t="s">
        <v>92</v>
      </c>
      <c r="E3" s="56" t="s">
        <v>92</v>
      </c>
    </row>
    <row r="4" spans="1:5" s="55" customFormat="1" ht="15" customHeight="1">
      <c r="A4" s="55" t="s">
        <v>30</v>
      </c>
      <c r="B4" s="56">
        <v>6</v>
      </c>
      <c r="C4" s="56" t="s">
        <v>92</v>
      </c>
      <c r="D4" s="56" t="s">
        <v>92</v>
      </c>
      <c r="E4" s="56" t="s">
        <v>92</v>
      </c>
    </row>
    <row r="5" spans="1:5" s="55" customFormat="1" ht="15" customHeight="1">
      <c r="A5" s="55" t="s">
        <v>31</v>
      </c>
      <c r="B5" s="56">
        <v>6</v>
      </c>
      <c r="C5" s="56" t="s">
        <v>92</v>
      </c>
      <c r="D5" s="56" t="s">
        <v>92</v>
      </c>
      <c r="E5" s="56" t="s">
        <v>92</v>
      </c>
    </row>
    <row r="6" spans="1:5" s="55" customFormat="1" ht="15" customHeight="1">
      <c r="A6" s="55" t="s">
        <v>32</v>
      </c>
      <c r="B6" s="56">
        <v>1</v>
      </c>
      <c r="C6" s="56" t="s">
        <v>92</v>
      </c>
      <c r="D6" s="56" t="s">
        <v>92</v>
      </c>
      <c r="E6" s="56" t="s">
        <v>92</v>
      </c>
    </row>
    <row r="7" spans="1:5" s="55" customFormat="1" ht="15" customHeight="1">
      <c r="A7" s="55" t="s">
        <v>33</v>
      </c>
      <c r="B7" s="56">
        <v>10</v>
      </c>
      <c r="C7" s="56" t="s">
        <v>92</v>
      </c>
      <c r="D7" s="56" t="s">
        <v>92</v>
      </c>
      <c r="E7" s="56" t="s">
        <v>92</v>
      </c>
    </row>
    <row r="8" spans="1:5" s="55" customFormat="1" ht="15" customHeight="1">
      <c r="A8" s="55" t="s">
        <v>93</v>
      </c>
      <c r="B8" s="56">
        <v>14</v>
      </c>
      <c r="C8" s="56" t="s">
        <v>92</v>
      </c>
      <c r="D8" s="56" t="s">
        <v>92</v>
      </c>
      <c r="E8" s="56" t="s">
        <v>92</v>
      </c>
    </row>
    <row r="9" spans="1:5" s="55" customFormat="1" ht="15" customHeight="1">
      <c r="A9" s="55" t="s">
        <v>94</v>
      </c>
      <c r="B9" s="56">
        <v>20</v>
      </c>
      <c r="C9" s="56" t="s">
        <v>92</v>
      </c>
      <c r="D9" s="56" t="s">
        <v>92</v>
      </c>
      <c r="E9" s="56" t="s">
        <v>92</v>
      </c>
    </row>
    <row r="10" spans="1:5" s="55" customFormat="1" ht="15" customHeight="1">
      <c r="A10" s="55" t="s">
        <v>34</v>
      </c>
      <c r="B10" s="56">
        <v>64</v>
      </c>
      <c r="C10" s="56" t="s">
        <v>92</v>
      </c>
      <c r="D10" s="56">
        <v>20</v>
      </c>
      <c r="E10" s="55">
        <v>4</v>
      </c>
    </row>
    <row r="11" spans="1:5" s="55" customFormat="1" ht="15" customHeight="1">
      <c r="A11" s="55" t="s">
        <v>35</v>
      </c>
      <c r="B11" s="56">
        <v>80</v>
      </c>
      <c r="C11" s="56" t="s">
        <v>92</v>
      </c>
      <c r="D11" s="56">
        <v>48</v>
      </c>
      <c r="E11" s="56">
        <v>7</v>
      </c>
    </row>
    <row r="12" spans="1:5" s="55" customFormat="1" ht="15" customHeight="1">
      <c r="A12" s="55" t="s">
        <v>36</v>
      </c>
      <c r="B12" s="56">
        <v>193</v>
      </c>
      <c r="C12" s="56" t="s">
        <v>92</v>
      </c>
      <c r="D12" s="56">
        <v>13</v>
      </c>
      <c r="E12" s="56" t="s">
        <v>92</v>
      </c>
    </row>
    <row r="13" spans="1:5" s="55" customFormat="1" ht="15" customHeight="1">
      <c r="A13" s="55" t="s">
        <v>37</v>
      </c>
      <c r="B13" s="56">
        <v>677</v>
      </c>
      <c r="C13" s="56" t="s">
        <v>92</v>
      </c>
      <c r="D13" s="56">
        <v>402</v>
      </c>
      <c r="E13" s="56">
        <v>24</v>
      </c>
    </row>
    <row r="14" spans="1:5" s="55" customFormat="1" ht="15" customHeight="1">
      <c r="A14" s="55" t="s">
        <v>38</v>
      </c>
      <c r="B14" s="56">
        <v>282</v>
      </c>
      <c r="C14" s="56" t="s">
        <v>92</v>
      </c>
      <c r="D14" s="56">
        <v>36</v>
      </c>
      <c r="E14" s="56">
        <v>5</v>
      </c>
    </row>
    <row r="15" spans="1:5" s="55" customFormat="1" ht="15" customHeight="1">
      <c r="A15" s="57" t="s">
        <v>39</v>
      </c>
      <c r="B15" s="56">
        <v>4076</v>
      </c>
      <c r="C15" s="56" t="s">
        <v>92</v>
      </c>
      <c r="D15" s="56">
        <v>1542</v>
      </c>
      <c r="E15" s="56">
        <v>700</v>
      </c>
    </row>
    <row r="16" spans="1:5" s="55" customFormat="1" ht="15" customHeight="1">
      <c r="A16" s="55" t="s">
        <v>40</v>
      </c>
      <c r="B16" s="56">
        <v>2583</v>
      </c>
      <c r="C16" s="56" t="s">
        <v>92</v>
      </c>
      <c r="D16" s="56">
        <v>1267</v>
      </c>
      <c r="E16" s="56">
        <v>291</v>
      </c>
    </row>
    <row r="17" spans="1:5" s="57" customFormat="1" ht="15" customHeight="1">
      <c r="A17" s="57" t="s">
        <v>41</v>
      </c>
      <c r="B17" s="58">
        <v>295</v>
      </c>
      <c r="C17" s="58">
        <v>61</v>
      </c>
      <c r="D17" s="58">
        <v>180</v>
      </c>
      <c r="E17" s="58">
        <v>20</v>
      </c>
    </row>
    <row r="18" spans="1:5" s="55" customFormat="1" ht="15" customHeight="1">
      <c r="A18" s="55" t="s">
        <v>42</v>
      </c>
      <c r="B18" s="56">
        <v>946</v>
      </c>
      <c r="C18" s="56" t="s">
        <v>92</v>
      </c>
      <c r="D18" s="56">
        <v>1644</v>
      </c>
      <c r="E18" s="56">
        <v>57</v>
      </c>
    </row>
    <row r="19" spans="1:5" s="55" customFormat="1" ht="15" customHeight="1">
      <c r="A19" s="55" t="s">
        <v>43</v>
      </c>
      <c r="B19" s="56">
        <v>659</v>
      </c>
      <c r="C19" s="56" t="s">
        <v>92</v>
      </c>
      <c r="D19" s="56">
        <v>3130</v>
      </c>
      <c r="E19" s="56">
        <v>358</v>
      </c>
    </row>
    <row r="20" spans="1:5" s="55" customFormat="1" ht="15" customHeight="1">
      <c r="A20" s="55" t="s">
        <v>49</v>
      </c>
      <c r="B20" s="56">
        <v>526</v>
      </c>
      <c r="C20" s="56" t="s">
        <v>92</v>
      </c>
      <c r="D20" s="56">
        <v>3914</v>
      </c>
      <c r="E20" s="56">
        <v>488</v>
      </c>
    </row>
    <row r="21" spans="1:5" s="55" customFormat="1" ht="15" customHeight="1">
      <c r="A21" s="55" t="s">
        <v>50</v>
      </c>
      <c r="B21" s="56">
        <v>631</v>
      </c>
      <c r="C21" s="56" t="s">
        <v>92</v>
      </c>
      <c r="D21" s="56">
        <v>353</v>
      </c>
      <c r="E21" s="56">
        <v>107</v>
      </c>
    </row>
    <row r="22" spans="1:5" s="55" customFormat="1" ht="15" customHeight="1">
      <c r="A22" s="55" t="s">
        <v>44</v>
      </c>
      <c r="B22" s="56">
        <v>542</v>
      </c>
      <c r="C22" s="56" t="s">
        <v>92</v>
      </c>
      <c r="D22" s="56">
        <v>889</v>
      </c>
      <c r="E22" s="56">
        <v>26</v>
      </c>
    </row>
    <row r="23" spans="1:5" s="55" customFormat="1" ht="15" customHeight="1">
      <c r="A23" s="55" t="s">
        <v>45</v>
      </c>
      <c r="B23" s="56">
        <v>151</v>
      </c>
      <c r="C23" s="56" t="s">
        <v>92</v>
      </c>
      <c r="D23" s="56">
        <v>220</v>
      </c>
      <c r="E23" s="56">
        <v>80</v>
      </c>
    </row>
    <row r="24" spans="1:5" s="55" customFormat="1" ht="15" customHeight="1">
      <c r="A24" s="55" t="s">
        <v>51</v>
      </c>
      <c r="B24" s="56">
        <v>199</v>
      </c>
      <c r="C24" s="56">
        <v>135</v>
      </c>
      <c r="D24" s="56">
        <v>153</v>
      </c>
      <c r="E24" s="56">
        <v>43</v>
      </c>
    </row>
    <row r="25" spans="1:5" s="55" customFormat="1" ht="15" customHeight="1">
      <c r="A25" s="55" t="s">
        <v>46</v>
      </c>
      <c r="B25" s="56">
        <v>194</v>
      </c>
      <c r="C25" s="56" t="s">
        <v>92</v>
      </c>
      <c r="D25" s="56">
        <v>88</v>
      </c>
      <c r="E25" s="56">
        <v>13</v>
      </c>
    </row>
    <row r="26" spans="1:5" s="55" customFormat="1" ht="15" customHeight="1">
      <c r="A26" s="55" t="s">
        <v>47</v>
      </c>
      <c r="B26" s="56">
        <v>227</v>
      </c>
      <c r="C26" s="56" t="s">
        <v>92</v>
      </c>
      <c r="D26" s="56">
        <v>31</v>
      </c>
      <c r="E26" s="56">
        <v>2</v>
      </c>
    </row>
    <row r="27" spans="1:5" s="55" customFormat="1" ht="15" customHeight="1">
      <c r="A27" s="55" t="s">
        <v>48</v>
      </c>
      <c r="B27" s="56">
        <v>2087</v>
      </c>
      <c r="C27" s="56" t="s">
        <v>92</v>
      </c>
      <c r="D27" s="56">
        <v>82</v>
      </c>
      <c r="E27" s="56">
        <v>88</v>
      </c>
    </row>
    <row r="28" spans="1:5" s="55" customFormat="1" ht="15" customHeight="1">
      <c r="A28" s="55" t="s">
        <v>53</v>
      </c>
      <c r="B28" s="56">
        <v>136</v>
      </c>
      <c r="C28" s="56" t="s">
        <v>92</v>
      </c>
      <c r="D28" s="56">
        <v>21</v>
      </c>
      <c r="E28" s="56">
        <v>1</v>
      </c>
    </row>
    <row r="29" spans="1:5" s="55" customFormat="1" ht="17.25" customHeight="1">
      <c r="A29" s="59" t="s">
        <v>95</v>
      </c>
      <c r="B29" s="60">
        <v>500</v>
      </c>
      <c r="C29" s="56">
        <v>15846</v>
      </c>
      <c r="D29" s="56">
        <v>1748</v>
      </c>
      <c r="E29" s="61">
        <v>2447</v>
      </c>
    </row>
    <row r="30" spans="1:5" s="55" customFormat="1" ht="15" customHeight="1">
      <c r="A30" s="59" t="s">
        <v>171</v>
      </c>
      <c r="B30" s="61">
        <v>6918</v>
      </c>
      <c r="C30" s="56" t="s">
        <v>92</v>
      </c>
      <c r="D30" s="56">
        <v>25668</v>
      </c>
      <c r="E30" s="56">
        <v>7270</v>
      </c>
    </row>
    <row r="31" spans="1:5" s="42" customFormat="1" ht="17.25" customHeight="1">
      <c r="A31" s="64" t="s">
        <v>1</v>
      </c>
      <c r="B31" s="65">
        <f>SUM(B3:B30)</f>
        <v>22024</v>
      </c>
      <c r="C31" s="66">
        <f>SUM(C3:C30)</f>
        <v>16042</v>
      </c>
      <c r="D31" s="66">
        <f>SUM(D3:D30)</f>
        <v>41449</v>
      </c>
      <c r="E31" s="66">
        <f>SUM(E3:E30)</f>
        <v>12031</v>
      </c>
    </row>
    <row r="32" spans="1:16" s="52" customFormat="1" ht="16.5" customHeight="1">
      <c r="A32" s="50" t="s">
        <v>156</v>
      </c>
      <c r="B32" s="51"/>
      <c r="C32" s="51"/>
      <c r="D32" s="51"/>
      <c r="E32" s="95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s="52" customFormat="1" ht="16.5" customHeight="1">
      <c r="A33" s="50" t="s">
        <v>157</v>
      </c>
      <c r="D33" s="95"/>
      <c r="E33" s="51"/>
      <c r="F33" s="51"/>
      <c r="G33" s="53"/>
      <c r="H33" s="51"/>
      <c r="I33" s="51"/>
      <c r="J33" s="51"/>
      <c r="K33" s="51"/>
      <c r="L33" s="51"/>
      <c r="M33" s="51"/>
      <c r="N33" s="51"/>
      <c r="O33" s="51"/>
      <c r="P33" s="51"/>
    </row>
    <row r="34" spans="1:16" s="52" customFormat="1" ht="16.5" customHeight="1">
      <c r="A34" s="50" t="s">
        <v>158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5" s="52" customFormat="1" ht="16.5" customHeight="1">
      <c r="A35" s="49" t="s">
        <v>162</v>
      </c>
      <c r="B35" s="51"/>
      <c r="C35" s="51"/>
      <c r="D35" s="51"/>
      <c r="E35" s="51"/>
    </row>
    <row r="36" s="49" customFormat="1" ht="15.75" customHeight="1">
      <c r="A36" s="49" t="s">
        <v>163</v>
      </c>
    </row>
    <row r="37" s="49" customFormat="1" ht="15.75" customHeight="1">
      <c r="A37" s="49" t="s">
        <v>164</v>
      </c>
    </row>
    <row r="38" s="49" customFormat="1" ht="13.5" customHeight="1">
      <c r="E38" s="62"/>
    </row>
    <row r="39" spans="2:5" ht="13.5" customHeight="1">
      <c r="B39" s="62"/>
      <c r="C39" s="62"/>
      <c r="D39" s="62"/>
      <c r="E39" s="62"/>
    </row>
  </sheetData>
  <sheetProtection/>
  <printOptions horizontalCentered="1"/>
  <pageMargins left="0.35" right="0.18" top="1.2" bottom="1.2" header="0.5" footer="0.5"/>
  <pageSetup horizontalDpi="600" verticalDpi="600" orientation="portrait" paperSize="9" scale="9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P60"/>
  <sheetViews>
    <sheetView zoomScale="120" zoomScaleNormal="120" zoomScalePageLayoutView="0" workbookViewId="0" topLeftCell="A1">
      <selection activeCell="O62" sqref="O62"/>
    </sheetView>
  </sheetViews>
  <sheetFormatPr defaultColWidth="9.140625" defaultRowHeight="13.5" customHeight="1"/>
  <cols>
    <col min="1" max="1" width="15.28125" style="40" customWidth="1"/>
    <col min="2" max="2" width="5.7109375" style="45" customWidth="1"/>
    <col min="3" max="3" width="6.00390625" style="45" customWidth="1"/>
    <col min="4" max="4" width="5.8515625" style="45" customWidth="1"/>
    <col min="5" max="5" width="7.140625" style="45" customWidth="1"/>
    <col min="6" max="6" width="6.57421875" style="45" customWidth="1"/>
    <col min="7" max="7" width="6.8515625" style="45" customWidth="1"/>
    <col min="8" max="8" width="6.57421875" style="45" customWidth="1"/>
    <col min="9" max="9" width="5.7109375" style="45" customWidth="1"/>
    <col min="10" max="10" width="6.57421875" style="45" customWidth="1"/>
    <col min="11" max="11" width="6.7109375" style="45" customWidth="1"/>
    <col min="12" max="12" width="5.8515625" style="45" customWidth="1"/>
    <col min="13" max="13" width="6.7109375" style="45" customWidth="1"/>
    <col min="14" max="14" width="14.140625" style="40" bestFit="1" customWidth="1"/>
    <col min="15" max="16384" width="9.140625" style="40" customWidth="1"/>
  </cols>
  <sheetData>
    <row r="1" spans="1:13" ht="20.25" customHeight="1">
      <c r="A1" s="54" t="s">
        <v>172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42" customFormat="1" ht="21" customHeight="1">
      <c r="A2" s="41" t="s">
        <v>0</v>
      </c>
      <c r="B2" s="63" t="s">
        <v>96</v>
      </c>
      <c r="C2" s="63"/>
      <c r="D2" s="63"/>
      <c r="E2" s="63" t="s">
        <v>97</v>
      </c>
      <c r="F2" s="63"/>
      <c r="G2" s="63"/>
      <c r="H2" s="63" t="s">
        <v>98</v>
      </c>
      <c r="I2" s="63"/>
      <c r="J2" s="63"/>
      <c r="K2" s="63" t="s">
        <v>99</v>
      </c>
      <c r="L2" s="63"/>
      <c r="M2" s="63"/>
    </row>
    <row r="3" spans="1:13" s="43" customFormat="1" ht="17.25" customHeight="1">
      <c r="A3" s="644"/>
      <c r="B3" s="793" t="s">
        <v>100</v>
      </c>
      <c r="C3" s="793" t="s">
        <v>161</v>
      </c>
      <c r="D3" s="793" t="s">
        <v>101</v>
      </c>
      <c r="E3" s="793" t="s">
        <v>104</v>
      </c>
      <c r="F3" s="793" t="s">
        <v>159</v>
      </c>
      <c r="G3" s="793" t="s">
        <v>102</v>
      </c>
      <c r="H3" s="794" t="s">
        <v>100</v>
      </c>
      <c r="I3" s="794" t="s">
        <v>160</v>
      </c>
      <c r="J3" s="794" t="s">
        <v>103</v>
      </c>
      <c r="K3" s="794" t="s">
        <v>104</v>
      </c>
      <c r="L3" s="794" t="s">
        <v>160</v>
      </c>
      <c r="M3" s="794" t="s">
        <v>103</v>
      </c>
    </row>
    <row r="4" spans="1:14" ht="15" customHeight="1">
      <c r="A4" s="40" t="s">
        <v>137</v>
      </c>
      <c r="B4" s="44">
        <v>146</v>
      </c>
      <c r="C4" s="44">
        <v>4</v>
      </c>
      <c r="D4" s="44">
        <f aca="true" t="shared" si="0" ref="D4:D35">SUM(B4:C4)</f>
        <v>150</v>
      </c>
      <c r="E4" s="44" t="s">
        <v>92</v>
      </c>
      <c r="F4" s="44">
        <v>153</v>
      </c>
      <c r="G4" s="44">
        <f aca="true" t="shared" si="1" ref="G4:G35">SUM(E4:F4)</f>
        <v>153</v>
      </c>
      <c r="H4" s="93">
        <v>629</v>
      </c>
      <c r="I4" s="93">
        <v>17</v>
      </c>
      <c r="J4" s="93">
        <f>SUM(H4:I4)</f>
        <v>646</v>
      </c>
      <c r="K4" s="93">
        <v>169</v>
      </c>
      <c r="L4" s="93">
        <v>12</v>
      </c>
      <c r="M4" s="93">
        <f>SUM(K4:L4)</f>
        <v>181</v>
      </c>
      <c r="N4" s="91"/>
    </row>
    <row r="5" spans="1:14" ht="15" customHeight="1">
      <c r="A5" s="40" t="s">
        <v>121</v>
      </c>
      <c r="B5" s="44">
        <v>137</v>
      </c>
      <c r="C5" s="44">
        <v>8</v>
      </c>
      <c r="D5" s="44">
        <f t="shared" si="0"/>
        <v>145</v>
      </c>
      <c r="E5" s="44" t="s">
        <v>92</v>
      </c>
      <c r="F5" s="44">
        <v>255</v>
      </c>
      <c r="G5" s="44">
        <f t="shared" si="1"/>
        <v>255</v>
      </c>
      <c r="H5" s="93">
        <v>532</v>
      </c>
      <c r="I5" s="93">
        <v>29</v>
      </c>
      <c r="J5" s="93">
        <f aca="true" t="shared" si="2" ref="J5:J35">SUM(H5:I5)</f>
        <v>561</v>
      </c>
      <c r="K5" s="93">
        <v>88</v>
      </c>
      <c r="L5" s="93">
        <v>22</v>
      </c>
      <c r="M5" s="93">
        <f aca="true" t="shared" si="3" ref="M5:M35">SUM(K5:L5)</f>
        <v>110</v>
      </c>
      <c r="N5" s="91"/>
    </row>
    <row r="6" spans="1:14" ht="15" customHeight="1">
      <c r="A6" s="40" t="s">
        <v>148</v>
      </c>
      <c r="B6" s="44">
        <v>130</v>
      </c>
      <c r="C6" s="44">
        <v>21</v>
      </c>
      <c r="D6" s="44">
        <f t="shared" si="0"/>
        <v>151</v>
      </c>
      <c r="E6" s="44" t="s">
        <v>92</v>
      </c>
      <c r="F6" s="44">
        <v>667</v>
      </c>
      <c r="G6" s="44">
        <f t="shared" si="1"/>
        <v>667</v>
      </c>
      <c r="H6" s="93">
        <v>355</v>
      </c>
      <c r="I6" s="93">
        <v>60</v>
      </c>
      <c r="J6" s="93">
        <f t="shared" si="2"/>
        <v>415</v>
      </c>
      <c r="K6" s="93">
        <v>133</v>
      </c>
      <c r="L6" s="93">
        <v>125</v>
      </c>
      <c r="M6" s="93">
        <f t="shared" si="3"/>
        <v>258</v>
      </c>
      <c r="N6" s="91"/>
    </row>
    <row r="7" spans="1:14" ht="15" customHeight="1">
      <c r="A7" s="40" t="s">
        <v>145</v>
      </c>
      <c r="B7" s="44">
        <v>126</v>
      </c>
      <c r="C7" s="44">
        <v>3</v>
      </c>
      <c r="D7" s="44">
        <f t="shared" si="0"/>
        <v>129</v>
      </c>
      <c r="E7" s="44" t="s">
        <v>92</v>
      </c>
      <c r="F7" s="44">
        <v>113</v>
      </c>
      <c r="G7" s="44">
        <f t="shared" si="1"/>
        <v>113</v>
      </c>
      <c r="H7" s="93">
        <v>341</v>
      </c>
      <c r="I7" s="93">
        <v>11</v>
      </c>
      <c r="J7" s="93">
        <f t="shared" si="2"/>
        <v>352</v>
      </c>
      <c r="K7" s="93">
        <v>183</v>
      </c>
      <c r="L7" s="93">
        <v>18</v>
      </c>
      <c r="M7" s="93">
        <f t="shared" si="3"/>
        <v>201</v>
      </c>
      <c r="N7" s="91"/>
    </row>
    <row r="8" spans="1:14" ht="15" customHeight="1">
      <c r="A8" s="40" t="s">
        <v>130</v>
      </c>
      <c r="B8" s="44">
        <v>154</v>
      </c>
      <c r="C8" s="44">
        <v>10</v>
      </c>
      <c r="D8" s="44">
        <f t="shared" si="0"/>
        <v>164</v>
      </c>
      <c r="E8" s="44" t="s">
        <v>92</v>
      </c>
      <c r="F8" s="44">
        <v>417</v>
      </c>
      <c r="G8" s="44">
        <f t="shared" si="1"/>
        <v>417</v>
      </c>
      <c r="H8" s="93">
        <v>831</v>
      </c>
      <c r="I8" s="93">
        <v>37</v>
      </c>
      <c r="J8" s="93">
        <f t="shared" si="2"/>
        <v>868</v>
      </c>
      <c r="K8" s="93">
        <v>267</v>
      </c>
      <c r="L8" s="93">
        <v>49</v>
      </c>
      <c r="M8" s="93">
        <f t="shared" si="3"/>
        <v>316</v>
      </c>
      <c r="N8" s="91"/>
    </row>
    <row r="9" spans="1:14" ht="15" customHeight="1">
      <c r="A9" s="40" t="s">
        <v>140</v>
      </c>
      <c r="B9" s="44">
        <v>149</v>
      </c>
      <c r="C9" s="44">
        <v>14</v>
      </c>
      <c r="D9" s="44">
        <f t="shared" si="0"/>
        <v>163</v>
      </c>
      <c r="E9" s="44" t="s">
        <v>92</v>
      </c>
      <c r="F9" s="44">
        <v>520</v>
      </c>
      <c r="G9" s="44">
        <f t="shared" si="1"/>
        <v>520</v>
      </c>
      <c r="H9" s="93">
        <v>557</v>
      </c>
      <c r="I9" s="93">
        <v>53</v>
      </c>
      <c r="J9" s="93">
        <f t="shared" si="2"/>
        <v>610</v>
      </c>
      <c r="K9" s="93">
        <v>171</v>
      </c>
      <c r="L9" s="93">
        <v>78</v>
      </c>
      <c r="M9" s="93">
        <f t="shared" si="3"/>
        <v>249</v>
      </c>
      <c r="N9" s="91"/>
    </row>
    <row r="10" spans="1:14" ht="15" customHeight="1">
      <c r="A10" s="40" t="s">
        <v>129</v>
      </c>
      <c r="B10" s="44">
        <v>137</v>
      </c>
      <c r="C10" s="44">
        <v>10</v>
      </c>
      <c r="D10" s="44">
        <f t="shared" si="0"/>
        <v>147</v>
      </c>
      <c r="E10" s="44" t="s">
        <v>92</v>
      </c>
      <c r="F10" s="44">
        <v>415</v>
      </c>
      <c r="G10" s="44">
        <f t="shared" si="1"/>
        <v>415</v>
      </c>
      <c r="H10" s="93">
        <v>455</v>
      </c>
      <c r="I10" s="93">
        <v>33</v>
      </c>
      <c r="J10" s="93">
        <f t="shared" si="2"/>
        <v>488</v>
      </c>
      <c r="K10" s="93">
        <v>195</v>
      </c>
      <c r="L10" s="93">
        <v>23</v>
      </c>
      <c r="M10" s="93">
        <f t="shared" si="3"/>
        <v>218</v>
      </c>
      <c r="N10" s="91"/>
    </row>
    <row r="11" spans="1:14" ht="15" customHeight="1">
      <c r="A11" s="40" t="s">
        <v>141</v>
      </c>
      <c r="B11" s="44">
        <v>145</v>
      </c>
      <c r="C11" s="44">
        <v>5</v>
      </c>
      <c r="D11" s="44">
        <f t="shared" si="0"/>
        <v>150</v>
      </c>
      <c r="E11" s="44" t="s">
        <v>92</v>
      </c>
      <c r="F11" s="44">
        <v>300</v>
      </c>
      <c r="G11" s="44">
        <f t="shared" si="1"/>
        <v>300</v>
      </c>
      <c r="H11" s="93">
        <v>576</v>
      </c>
      <c r="I11" s="93">
        <v>29</v>
      </c>
      <c r="J11" s="93">
        <f t="shared" si="2"/>
        <v>605</v>
      </c>
      <c r="K11" s="93">
        <v>147</v>
      </c>
      <c r="L11" s="93">
        <v>37</v>
      </c>
      <c r="M11" s="93">
        <f t="shared" si="3"/>
        <v>184</v>
      </c>
      <c r="N11" s="91"/>
    </row>
    <row r="12" spans="1:14" ht="15" customHeight="1">
      <c r="A12" s="40" t="s">
        <v>111</v>
      </c>
      <c r="B12" s="44">
        <v>143</v>
      </c>
      <c r="C12" s="44">
        <v>9</v>
      </c>
      <c r="D12" s="44">
        <f t="shared" si="0"/>
        <v>152</v>
      </c>
      <c r="E12" s="44" t="s">
        <v>92</v>
      </c>
      <c r="F12" s="44">
        <v>236</v>
      </c>
      <c r="G12" s="44">
        <f t="shared" si="1"/>
        <v>236</v>
      </c>
      <c r="H12" s="93">
        <v>741</v>
      </c>
      <c r="I12" s="93">
        <v>36</v>
      </c>
      <c r="J12" s="93">
        <f t="shared" si="2"/>
        <v>777</v>
      </c>
      <c r="K12" s="93">
        <v>123</v>
      </c>
      <c r="L12" s="93">
        <v>39</v>
      </c>
      <c r="M12" s="93">
        <f t="shared" si="3"/>
        <v>162</v>
      </c>
      <c r="N12" s="91"/>
    </row>
    <row r="13" spans="1:14" ht="15" customHeight="1">
      <c r="A13" s="40" t="s">
        <v>124</v>
      </c>
      <c r="B13" s="44">
        <v>138</v>
      </c>
      <c r="C13" s="44">
        <v>16</v>
      </c>
      <c r="D13" s="44">
        <f t="shared" si="0"/>
        <v>154</v>
      </c>
      <c r="E13" s="44" t="s">
        <v>92</v>
      </c>
      <c r="F13" s="44">
        <v>347</v>
      </c>
      <c r="G13" s="44">
        <f t="shared" si="1"/>
        <v>347</v>
      </c>
      <c r="H13" s="93">
        <v>420</v>
      </c>
      <c r="I13" s="93">
        <v>48</v>
      </c>
      <c r="J13" s="93">
        <f t="shared" si="2"/>
        <v>468</v>
      </c>
      <c r="K13" s="93">
        <v>180</v>
      </c>
      <c r="L13" s="93">
        <v>62</v>
      </c>
      <c r="M13" s="93">
        <f t="shared" si="3"/>
        <v>242</v>
      </c>
      <c r="N13" s="91"/>
    </row>
    <row r="14" spans="1:14" ht="15" customHeight="1">
      <c r="A14" s="40" t="s">
        <v>151</v>
      </c>
      <c r="B14" s="44">
        <v>131</v>
      </c>
      <c r="C14" s="44">
        <v>8</v>
      </c>
      <c r="D14" s="44">
        <f t="shared" si="0"/>
        <v>139</v>
      </c>
      <c r="E14" s="44" t="s">
        <v>92</v>
      </c>
      <c r="F14" s="44">
        <v>217</v>
      </c>
      <c r="G14" s="44">
        <f t="shared" si="1"/>
        <v>217</v>
      </c>
      <c r="H14" s="93">
        <v>398</v>
      </c>
      <c r="I14" s="93">
        <v>22</v>
      </c>
      <c r="J14" s="93">
        <f t="shared" si="2"/>
        <v>420</v>
      </c>
      <c r="K14" s="93">
        <v>237</v>
      </c>
      <c r="L14" s="93">
        <v>41</v>
      </c>
      <c r="M14" s="93">
        <f t="shared" si="3"/>
        <v>278</v>
      </c>
      <c r="N14" s="91"/>
    </row>
    <row r="15" spans="1:14" ht="15" customHeight="1">
      <c r="A15" s="40" t="s">
        <v>153</v>
      </c>
      <c r="B15" s="44">
        <v>134</v>
      </c>
      <c r="C15" s="44">
        <v>11</v>
      </c>
      <c r="D15" s="44">
        <f t="shared" si="0"/>
        <v>145</v>
      </c>
      <c r="E15" s="44" t="s">
        <v>92</v>
      </c>
      <c r="F15" s="44">
        <v>366</v>
      </c>
      <c r="G15" s="44">
        <f t="shared" si="1"/>
        <v>366</v>
      </c>
      <c r="H15" s="93">
        <v>360</v>
      </c>
      <c r="I15" s="93">
        <v>36</v>
      </c>
      <c r="J15" s="93">
        <f t="shared" si="2"/>
        <v>396</v>
      </c>
      <c r="K15" s="93">
        <v>176</v>
      </c>
      <c r="L15" s="93">
        <v>53</v>
      </c>
      <c r="M15" s="93">
        <f t="shared" si="3"/>
        <v>229</v>
      </c>
      <c r="N15" s="91"/>
    </row>
    <row r="16" spans="1:14" ht="15" customHeight="1">
      <c r="A16" s="40" t="s">
        <v>120</v>
      </c>
      <c r="B16" s="44">
        <v>151</v>
      </c>
      <c r="C16" s="44">
        <v>17</v>
      </c>
      <c r="D16" s="44">
        <f t="shared" si="0"/>
        <v>168</v>
      </c>
      <c r="E16" s="44" t="s">
        <v>92</v>
      </c>
      <c r="F16" s="44">
        <v>365</v>
      </c>
      <c r="G16" s="44">
        <f t="shared" si="1"/>
        <v>365</v>
      </c>
      <c r="H16" s="93">
        <v>718</v>
      </c>
      <c r="I16" s="93">
        <v>64</v>
      </c>
      <c r="J16" s="93">
        <f t="shared" si="2"/>
        <v>782</v>
      </c>
      <c r="K16" s="93">
        <v>122</v>
      </c>
      <c r="L16" s="93">
        <v>68</v>
      </c>
      <c r="M16" s="93">
        <f t="shared" si="3"/>
        <v>190</v>
      </c>
      <c r="N16" s="91"/>
    </row>
    <row r="17" spans="1:14" ht="15" customHeight="1">
      <c r="A17" s="40" t="s">
        <v>123</v>
      </c>
      <c r="B17" s="44">
        <v>149</v>
      </c>
      <c r="C17" s="44">
        <v>15</v>
      </c>
      <c r="D17" s="44">
        <f t="shared" si="0"/>
        <v>164</v>
      </c>
      <c r="E17" s="44" t="s">
        <v>92</v>
      </c>
      <c r="F17" s="44">
        <v>323</v>
      </c>
      <c r="G17" s="44">
        <f t="shared" si="1"/>
        <v>323</v>
      </c>
      <c r="H17" s="93">
        <v>623</v>
      </c>
      <c r="I17" s="93">
        <v>47</v>
      </c>
      <c r="J17" s="93">
        <f t="shared" si="2"/>
        <v>670</v>
      </c>
      <c r="K17" s="93">
        <v>111</v>
      </c>
      <c r="L17" s="93">
        <v>50</v>
      </c>
      <c r="M17" s="93">
        <f t="shared" si="3"/>
        <v>161</v>
      </c>
      <c r="N17" s="91"/>
    </row>
    <row r="18" spans="1:14" ht="15" customHeight="1">
      <c r="A18" s="40" t="s">
        <v>122</v>
      </c>
      <c r="B18" s="44">
        <v>135</v>
      </c>
      <c r="C18" s="44">
        <v>6</v>
      </c>
      <c r="D18" s="44">
        <f t="shared" si="0"/>
        <v>141</v>
      </c>
      <c r="E18" s="44" t="s">
        <v>92</v>
      </c>
      <c r="F18" s="44">
        <v>145</v>
      </c>
      <c r="G18" s="44">
        <f t="shared" si="1"/>
        <v>145</v>
      </c>
      <c r="H18" s="93">
        <v>432</v>
      </c>
      <c r="I18" s="93">
        <v>22</v>
      </c>
      <c r="J18" s="93">
        <f t="shared" si="2"/>
        <v>454</v>
      </c>
      <c r="K18" s="93">
        <v>60</v>
      </c>
      <c r="L18" s="93">
        <v>31</v>
      </c>
      <c r="M18" s="93">
        <f t="shared" si="3"/>
        <v>91</v>
      </c>
      <c r="N18" s="91"/>
    </row>
    <row r="19" spans="1:14" ht="15" customHeight="1">
      <c r="A19" s="40" t="s">
        <v>115</v>
      </c>
      <c r="B19" s="44">
        <v>150</v>
      </c>
      <c r="C19" s="44">
        <v>14</v>
      </c>
      <c r="D19" s="44">
        <f t="shared" si="0"/>
        <v>164</v>
      </c>
      <c r="E19" s="44" t="s">
        <v>92</v>
      </c>
      <c r="F19" s="44">
        <v>585</v>
      </c>
      <c r="G19" s="44">
        <f t="shared" si="1"/>
        <v>585</v>
      </c>
      <c r="H19" s="93">
        <v>682</v>
      </c>
      <c r="I19" s="93">
        <v>57</v>
      </c>
      <c r="J19" s="93">
        <f t="shared" si="2"/>
        <v>739</v>
      </c>
      <c r="K19" s="93">
        <v>154</v>
      </c>
      <c r="L19" s="93">
        <v>62</v>
      </c>
      <c r="M19" s="93">
        <f t="shared" si="3"/>
        <v>216</v>
      </c>
      <c r="N19" s="91"/>
    </row>
    <row r="20" spans="1:14" ht="15" customHeight="1">
      <c r="A20" s="40" t="s">
        <v>127</v>
      </c>
      <c r="B20" s="44">
        <v>143</v>
      </c>
      <c r="C20" s="44">
        <v>20</v>
      </c>
      <c r="D20" s="44">
        <f t="shared" si="0"/>
        <v>163</v>
      </c>
      <c r="E20" s="44" t="s">
        <v>92</v>
      </c>
      <c r="F20" s="44">
        <v>745</v>
      </c>
      <c r="G20" s="44">
        <f t="shared" si="1"/>
        <v>745</v>
      </c>
      <c r="H20" s="93">
        <v>481</v>
      </c>
      <c r="I20" s="93">
        <v>64</v>
      </c>
      <c r="J20" s="93">
        <f t="shared" si="2"/>
        <v>545</v>
      </c>
      <c r="K20" s="93">
        <v>303</v>
      </c>
      <c r="L20" s="93">
        <v>119</v>
      </c>
      <c r="M20" s="93">
        <f t="shared" si="3"/>
        <v>422</v>
      </c>
      <c r="N20" s="91"/>
    </row>
    <row r="21" spans="1:14" ht="15" customHeight="1">
      <c r="A21" s="40" t="s">
        <v>116</v>
      </c>
      <c r="B21" s="44">
        <v>146</v>
      </c>
      <c r="C21" s="44">
        <v>7</v>
      </c>
      <c r="D21" s="44">
        <f t="shared" si="0"/>
        <v>153</v>
      </c>
      <c r="E21" s="44" t="s">
        <v>92</v>
      </c>
      <c r="F21" s="44">
        <v>310</v>
      </c>
      <c r="G21" s="44">
        <f t="shared" si="1"/>
        <v>310</v>
      </c>
      <c r="H21" s="93">
        <v>543</v>
      </c>
      <c r="I21" s="93">
        <v>25</v>
      </c>
      <c r="J21" s="93">
        <f t="shared" si="2"/>
        <v>568</v>
      </c>
      <c r="K21" s="93">
        <v>181</v>
      </c>
      <c r="L21" s="93">
        <v>42</v>
      </c>
      <c r="M21" s="93">
        <f t="shared" si="3"/>
        <v>223</v>
      </c>
      <c r="N21" s="91"/>
    </row>
    <row r="22" spans="1:14" ht="15" customHeight="1">
      <c r="A22" s="40" t="s">
        <v>134</v>
      </c>
      <c r="B22" s="44">
        <v>138</v>
      </c>
      <c r="C22" s="44">
        <v>8</v>
      </c>
      <c r="D22" s="44">
        <f t="shared" si="0"/>
        <v>146</v>
      </c>
      <c r="E22" s="44" t="s">
        <v>92</v>
      </c>
      <c r="F22" s="44">
        <v>234</v>
      </c>
      <c r="G22" s="44">
        <f t="shared" si="1"/>
        <v>234</v>
      </c>
      <c r="H22" s="93">
        <v>453</v>
      </c>
      <c r="I22" s="93">
        <v>36</v>
      </c>
      <c r="J22" s="93">
        <f t="shared" si="2"/>
        <v>489</v>
      </c>
      <c r="K22" s="93">
        <v>88</v>
      </c>
      <c r="L22" s="93">
        <v>37</v>
      </c>
      <c r="M22" s="93">
        <f t="shared" si="3"/>
        <v>125</v>
      </c>
      <c r="N22" s="91"/>
    </row>
    <row r="23" spans="1:14" ht="15" customHeight="1">
      <c r="A23" s="40" t="s">
        <v>152</v>
      </c>
      <c r="B23" s="44">
        <v>144</v>
      </c>
      <c r="C23" s="44">
        <v>14</v>
      </c>
      <c r="D23" s="44">
        <f t="shared" si="0"/>
        <v>158</v>
      </c>
      <c r="E23" s="44" t="s">
        <v>92</v>
      </c>
      <c r="F23" s="44">
        <v>564</v>
      </c>
      <c r="G23" s="44">
        <f t="shared" si="1"/>
        <v>564</v>
      </c>
      <c r="H23" s="93">
        <v>563</v>
      </c>
      <c r="I23" s="93">
        <v>55</v>
      </c>
      <c r="J23" s="93">
        <f t="shared" si="2"/>
        <v>618</v>
      </c>
      <c r="K23" s="93">
        <v>181</v>
      </c>
      <c r="L23" s="93">
        <v>84</v>
      </c>
      <c r="M23" s="93">
        <f t="shared" si="3"/>
        <v>265</v>
      </c>
      <c r="N23" s="91"/>
    </row>
    <row r="24" spans="1:14" ht="15" customHeight="1">
      <c r="A24" s="40" t="s">
        <v>135</v>
      </c>
      <c r="B24" s="44">
        <v>141</v>
      </c>
      <c r="C24" s="44">
        <v>7</v>
      </c>
      <c r="D24" s="44">
        <f t="shared" si="0"/>
        <v>148</v>
      </c>
      <c r="E24" s="44" t="s">
        <v>92</v>
      </c>
      <c r="F24" s="44">
        <v>249</v>
      </c>
      <c r="G24" s="44">
        <f t="shared" si="1"/>
        <v>249</v>
      </c>
      <c r="H24" s="93">
        <v>550</v>
      </c>
      <c r="I24" s="93">
        <v>29</v>
      </c>
      <c r="J24" s="93">
        <f t="shared" si="2"/>
        <v>579</v>
      </c>
      <c r="K24" s="93">
        <v>110</v>
      </c>
      <c r="L24" s="93">
        <v>40</v>
      </c>
      <c r="M24" s="93">
        <f t="shared" si="3"/>
        <v>150</v>
      </c>
      <c r="N24" s="92"/>
    </row>
    <row r="25" spans="1:14" ht="15" customHeight="1">
      <c r="A25" s="40" t="s">
        <v>149</v>
      </c>
      <c r="B25" s="44">
        <v>131</v>
      </c>
      <c r="C25" s="44">
        <v>8</v>
      </c>
      <c r="D25" s="44">
        <f t="shared" si="0"/>
        <v>139</v>
      </c>
      <c r="E25" s="44" t="s">
        <v>92</v>
      </c>
      <c r="F25" s="44">
        <v>364</v>
      </c>
      <c r="G25" s="44">
        <f t="shared" si="1"/>
        <v>364</v>
      </c>
      <c r="H25" s="93">
        <v>404</v>
      </c>
      <c r="I25" s="93">
        <v>35</v>
      </c>
      <c r="J25" s="93">
        <f t="shared" si="2"/>
        <v>439</v>
      </c>
      <c r="K25" s="93">
        <v>129</v>
      </c>
      <c r="L25" s="93">
        <v>53</v>
      </c>
      <c r="M25" s="93">
        <f t="shared" si="3"/>
        <v>182</v>
      </c>
      <c r="N25" s="91"/>
    </row>
    <row r="26" spans="1:14" ht="15" customHeight="1">
      <c r="A26" s="40" t="s">
        <v>154</v>
      </c>
      <c r="B26" s="44">
        <v>132</v>
      </c>
      <c r="C26" s="44">
        <v>9</v>
      </c>
      <c r="D26" s="44">
        <f t="shared" si="0"/>
        <v>141</v>
      </c>
      <c r="E26" s="44" t="s">
        <v>92</v>
      </c>
      <c r="F26" s="44">
        <v>351</v>
      </c>
      <c r="G26" s="44">
        <f t="shared" si="1"/>
        <v>351</v>
      </c>
      <c r="H26" s="93">
        <v>345</v>
      </c>
      <c r="I26" s="93">
        <v>29</v>
      </c>
      <c r="J26" s="93">
        <f t="shared" si="2"/>
        <v>374</v>
      </c>
      <c r="K26" s="93">
        <v>237</v>
      </c>
      <c r="L26" s="93">
        <v>65</v>
      </c>
      <c r="M26" s="93">
        <f t="shared" si="3"/>
        <v>302</v>
      </c>
      <c r="N26" s="91"/>
    </row>
    <row r="27" spans="1:14" ht="15" customHeight="1">
      <c r="A27" s="40" t="s">
        <v>139</v>
      </c>
      <c r="B27" s="44">
        <v>138</v>
      </c>
      <c r="C27" s="44">
        <v>10</v>
      </c>
      <c r="D27" s="44">
        <f t="shared" si="0"/>
        <v>148</v>
      </c>
      <c r="E27" s="44" t="s">
        <v>92</v>
      </c>
      <c r="F27" s="44">
        <v>292</v>
      </c>
      <c r="G27" s="44">
        <f t="shared" si="1"/>
        <v>292</v>
      </c>
      <c r="H27" s="93">
        <v>457</v>
      </c>
      <c r="I27" s="93">
        <v>40</v>
      </c>
      <c r="J27" s="93">
        <f t="shared" si="2"/>
        <v>497</v>
      </c>
      <c r="K27" s="93">
        <v>104</v>
      </c>
      <c r="L27" s="93">
        <v>45</v>
      </c>
      <c r="M27" s="93">
        <f t="shared" si="3"/>
        <v>149</v>
      </c>
      <c r="N27" s="91"/>
    </row>
    <row r="28" spans="1:14" ht="15" customHeight="1">
      <c r="A28" s="40" t="s">
        <v>108</v>
      </c>
      <c r="B28" s="44">
        <v>136</v>
      </c>
      <c r="C28" s="44">
        <v>5</v>
      </c>
      <c r="D28" s="44">
        <f t="shared" si="0"/>
        <v>141</v>
      </c>
      <c r="E28" s="44" t="s">
        <v>92</v>
      </c>
      <c r="F28" s="44">
        <v>64</v>
      </c>
      <c r="G28" s="44">
        <f t="shared" si="1"/>
        <v>64</v>
      </c>
      <c r="H28" s="93">
        <v>490</v>
      </c>
      <c r="I28" s="93">
        <v>12</v>
      </c>
      <c r="J28" s="93">
        <f t="shared" si="2"/>
        <v>502</v>
      </c>
      <c r="K28" s="93">
        <v>74</v>
      </c>
      <c r="L28" s="93">
        <v>11</v>
      </c>
      <c r="M28" s="93">
        <f t="shared" si="3"/>
        <v>85</v>
      </c>
      <c r="N28" s="91"/>
    </row>
    <row r="29" spans="1:14" ht="15" customHeight="1">
      <c r="A29" s="40" t="s">
        <v>132</v>
      </c>
      <c r="B29" s="44">
        <v>132</v>
      </c>
      <c r="C29" s="44">
        <v>11</v>
      </c>
      <c r="D29" s="44">
        <f t="shared" si="0"/>
        <v>143</v>
      </c>
      <c r="E29" s="44" t="s">
        <v>92</v>
      </c>
      <c r="F29" s="44">
        <v>424</v>
      </c>
      <c r="G29" s="44">
        <f t="shared" si="1"/>
        <v>424</v>
      </c>
      <c r="H29" s="93">
        <v>391</v>
      </c>
      <c r="I29" s="93">
        <v>34</v>
      </c>
      <c r="J29" s="93">
        <f t="shared" si="2"/>
        <v>425</v>
      </c>
      <c r="K29" s="93">
        <v>123</v>
      </c>
      <c r="L29" s="93">
        <v>54</v>
      </c>
      <c r="M29" s="93">
        <f t="shared" si="3"/>
        <v>177</v>
      </c>
      <c r="N29" s="91"/>
    </row>
    <row r="30" spans="1:14" ht="15" customHeight="1">
      <c r="A30" s="40" t="s">
        <v>109</v>
      </c>
      <c r="B30" s="44">
        <v>144</v>
      </c>
      <c r="C30" s="44">
        <v>8</v>
      </c>
      <c r="D30" s="44">
        <f t="shared" si="0"/>
        <v>152</v>
      </c>
      <c r="E30" s="44" t="s">
        <v>92</v>
      </c>
      <c r="F30" s="44">
        <v>217</v>
      </c>
      <c r="G30" s="44">
        <f t="shared" si="1"/>
        <v>217</v>
      </c>
      <c r="H30" s="93">
        <v>625</v>
      </c>
      <c r="I30" s="93">
        <v>32</v>
      </c>
      <c r="J30" s="93">
        <f t="shared" si="2"/>
        <v>657</v>
      </c>
      <c r="K30" s="93">
        <v>107</v>
      </c>
      <c r="L30" s="93">
        <v>38</v>
      </c>
      <c r="M30" s="93">
        <f t="shared" si="3"/>
        <v>145</v>
      </c>
      <c r="N30" s="91"/>
    </row>
    <row r="31" spans="1:16" ht="15" customHeight="1">
      <c r="A31" s="40" t="s">
        <v>138</v>
      </c>
      <c r="B31" s="44">
        <v>141</v>
      </c>
      <c r="C31" s="44">
        <v>18</v>
      </c>
      <c r="D31" s="44">
        <f t="shared" si="0"/>
        <v>159</v>
      </c>
      <c r="E31" s="44" t="s">
        <v>92</v>
      </c>
      <c r="F31" s="44">
        <v>490</v>
      </c>
      <c r="G31" s="44">
        <f t="shared" si="1"/>
        <v>490</v>
      </c>
      <c r="H31" s="93">
        <v>533</v>
      </c>
      <c r="I31" s="93">
        <v>50</v>
      </c>
      <c r="J31" s="93">
        <f t="shared" si="2"/>
        <v>583</v>
      </c>
      <c r="K31" s="93">
        <v>209</v>
      </c>
      <c r="L31" s="93">
        <v>80</v>
      </c>
      <c r="M31" s="93">
        <f t="shared" si="3"/>
        <v>289</v>
      </c>
      <c r="N31" s="91"/>
      <c r="P31" s="90"/>
    </row>
    <row r="32" spans="1:14" ht="15" customHeight="1">
      <c r="A32" s="40" t="s">
        <v>106</v>
      </c>
      <c r="B32" s="44">
        <v>136</v>
      </c>
      <c r="C32" s="44">
        <v>4</v>
      </c>
      <c r="D32" s="44">
        <f t="shared" si="0"/>
        <v>140</v>
      </c>
      <c r="E32" s="44" t="s">
        <v>92</v>
      </c>
      <c r="F32" s="44">
        <v>60</v>
      </c>
      <c r="G32" s="44">
        <f t="shared" si="1"/>
        <v>60</v>
      </c>
      <c r="H32" s="93">
        <v>526</v>
      </c>
      <c r="I32" s="93">
        <v>15</v>
      </c>
      <c r="J32" s="93">
        <f t="shared" si="2"/>
        <v>541</v>
      </c>
      <c r="K32" s="93">
        <v>90</v>
      </c>
      <c r="L32" s="93">
        <v>14</v>
      </c>
      <c r="M32" s="93">
        <f t="shared" si="3"/>
        <v>104</v>
      </c>
      <c r="N32" s="91"/>
    </row>
    <row r="33" spans="1:14" ht="15" customHeight="1">
      <c r="A33" s="40" t="s">
        <v>112</v>
      </c>
      <c r="B33" s="44">
        <v>134</v>
      </c>
      <c r="C33" s="44">
        <v>1</v>
      </c>
      <c r="D33" s="44">
        <f t="shared" si="0"/>
        <v>135</v>
      </c>
      <c r="E33" s="44" t="s">
        <v>92</v>
      </c>
      <c r="F33" s="44">
        <v>51</v>
      </c>
      <c r="G33" s="44">
        <f t="shared" si="1"/>
        <v>51</v>
      </c>
      <c r="H33" s="93">
        <v>653</v>
      </c>
      <c r="I33" s="93">
        <v>5</v>
      </c>
      <c r="J33" s="93">
        <f t="shared" si="2"/>
        <v>658</v>
      </c>
      <c r="K33" s="93">
        <v>99</v>
      </c>
      <c r="L33" s="93">
        <v>8</v>
      </c>
      <c r="M33" s="93">
        <f t="shared" si="3"/>
        <v>107</v>
      </c>
      <c r="N33" s="91"/>
    </row>
    <row r="34" spans="1:14" ht="15" customHeight="1">
      <c r="A34" s="40" t="s">
        <v>114</v>
      </c>
      <c r="B34" s="44">
        <v>135</v>
      </c>
      <c r="C34" s="44">
        <v>4</v>
      </c>
      <c r="D34" s="44">
        <f t="shared" si="0"/>
        <v>139</v>
      </c>
      <c r="E34" s="44" t="s">
        <v>92</v>
      </c>
      <c r="F34" s="44">
        <v>151</v>
      </c>
      <c r="G34" s="44">
        <f t="shared" si="1"/>
        <v>151</v>
      </c>
      <c r="H34" s="93">
        <v>439</v>
      </c>
      <c r="I34" s="93">
        <v>21</v>
      </c>
      <c r="J34" s="93">
        <f t="shared" si="2"/>
        <v>460</v>
      </c>
      <c r="K34" s="93">
        <v>85</v>
      </c>
      <c r="L34" s="93">
        <v>21</v>
      </c>
      <c r="M34" s="93">
        <f t="shared" si="3"/>
        <v>106</v>
      </c>
      <c r="N34" s="91"/>
    </row>
    <row r="35" spans="1:14" ht="15" customHeight="1">
      <c r="A35" s="40" t="s">
        <v>105</v>
      </c>
      <c r="B35" s="44">
        <v>146</v>
      </c>
      <c r="C35" s="44">
        <v>11</v>
      </c>
      <c r="D35" s="44">
        <f t="shared" si="0"/>
        <v>157</v>
      </c>
      <c r="E35" s="44" t="s">
        <v>92</v>
      </c>
      <c r="F35" s="44">
        <v>158</v>
      </c>
      <c r="G35" s="44">
        <f t="shared" si="1"/>
        <v>158</v>
      </c>
      <c r="H35" s="93">
        <v>906</v>
      </c>
      <c r="I35" s="93">
        <v>33</v>
      </c>
      <c r="J35" s="93">
        <f t="shared" si="2"/>
        <v>939</v>
      </c>
      <c r="K35" s="93">
        <v>142</v>
      </c>
      <c r="L35" s="93">
        <v>32</v>
      </c>
      <c r="M35" s="93">
        <f t="shared" si="3"/>
        <v>174</v>
      </c>
      <c r="N35" s="91"/>
    </row>
    <row r="36" spans="1:14" ht="15" customHeight="1">
      <c r="A36" s="40" t="s">
        <v>125</v>
      </c>
      <c r="B36" s="44">
        <v>145</v>
      </c>
      <c r="C36" s="44">
        <v>16</v>
      </c>
      <c r="D36" s="44">
        <f aca="true" t="shared" si="4" ref="D36:D53">SUM(B36:C36)</f>
        <v>161</v>
      </c>
      <c r="E36" s="44" t="s">
        <v>92</v>
      </c>
      <c r="F36" s="44">
        <v>505</v>
      </c>
      <c r="G36" s="44">
        <f aca="true" t="shared" si="5" ref="G36:G53">SUM(E36:F36)</f>
        <v>505</v>
      </c>
      <c r="H36" s="93">
        <v>514</v>
      </c>
      <c r="I36" s="93">
        <v>64</v>
      </c>
      <c r="J36" s="93">
        <f aca="true" t="shared" si="6" ref="J36:J53">SUM(H36:I36)</f>
        <v>578</v>
      </c>
      <c r="K36" s="93">
        <v>97</v>
      </c>
      <c r="L36" s="93">
        <v>85</v>
      </c>
      <c r="M36" s="93">
        <f aca="true" t="shared" si="7" ref="M36:M53">SUM(K36:L36)</f>
        <v>182</v>
      </c>
      <c r="N36" s="91"/>
    </row>
    <row r="37" spans="1:14" ht="15" customHeight="1">
      <c r="A37" s="40" t="s">
        <v>117</v>
      </c>
      <c r="B37" s="44">
        <v>135</v>
      </c>
      <c r="C37" s="44">
        <v>15</v>
      </c>
      <c r="D37" s="44">
        <f t="shared" si="4"/>
        <v>150</v>
      </c>
      <c r="E37" s="44" t="s">
        <v>92</v>
      </c>
      <c r="F37" s="44">
        <v>521</v>
      </c>
      <c r="G37" s="44">
        <f t="shared" si="5"/>
        <v>521</v>
      </c>
      <c r="H37" s="93">
        <v>463</v>
      </c>
      <c r="I37" s="93">
        <v>46</v>
      </c>
      <c r="J37" s="93">
        <f t="shared" si="6"/>
        <v>509</v>
      </c>
      <c r="K37" s="93">
        <v>161</v>
      </c>
      <c r="L37" s="93">
        <v>73</v>
      </c>
      <c r="M37" s="93">
        <f t="shared" si="7"/>
        <v>234</v>
      </c>
      <c r="N37" s="91"/>
    </row>
    <row r="38" spans="1:14" ht="15" customHeight="1">
      <c r="A38" s="40" t="s">
        <v>110</v>
      </c>
      <c r="B38" s="44">
        <v>133</v>
      </c>
      <c r="C38" s="44">
        <v>6</v>
      </c>
      <c r="D38" s="44">
        <f t="shared" si="4"/>
        <v>139</v>
      </c>
      <c r="E38" s="44" t="s">
        <v>92</v>
      </c>
      <c r="F38" s="44">
        <v>215</v>
      </c>
      <c r="G38" s="44">
        <f t="shared" si="5"/>
        <v>215</v>
      </c>
      <c r="H38" s="93">
        <v>522</v>
      </c>
      <c r="I38" s="93">
        <v>35</v>
      </c>
      <c r="J38" s="93">
        <f t="shared" si="6"/>
        <v>557</v>
      </c>
      <c r="K38" s="93">
        <v>126</v>
      </c>
      <c r="L38" s="93">
        <v>38</v>
      </c>
      <c r="M38" s="93">
        <f t="shared" si="7"/>
        <v>164</v>
      </c>
      <c r="N38" s="91"/>
    </row>
    <row r="39" spans="1:14" ht="15" customHeight="1">
      <c r="A39" s="40" t="s">
        <v>136</v>
      </c>
      <c r="B39" s="44">
        <v>138</v>
      </c>
      <c r="C39" s="44">
        <v>4</v>
      </c>
      <c r="D39" s="44">
        <f t="shared" si="4"/>
        <v>142</v>
      </c>
      <c r="E39" s="44" t="s">
        <v>92</v>
      </c>
      <c r="F39" s="44">
        <v>139</v>
      </c>
      <c r="G39" s="44">
        <f t="shared" si="5"/>
        <v>139</v>
      </c>
      <c r="H39" s="93">
        <v>602</v>
      </c>
      <c r="I39" s="93">
        <v>17</v>
      </c>
      <c r="J39" s="93">
        <f t="shared" si="6"/>
        <v>619</v>
      </c>
      <c r="K39" s="93">
        <v>84</v>
      </c>
      <c r="L39" s="93">
        <v>19</v>
      </c>
      <c r="M39" s="93">
        <f t="shared" si="7"/>
        <v>103</v>
      </c>
      <c r="N39" s="91"/>
    </row>
    <row r="40" spans="1:14" ht="15" customHeight="1">
      <c r="A40" s="40" t="s">
        <v>128</v>
      </c>
      <c r="B40" s="44">
        <v>135</v>
      </c>
      <c r="C40" s="44">
        <v>7</v>
      </c>
      <c r="D40" s="44">
        <f t="shared" si="4"/>
        <v>142</v>
      </c>
      <c r="E40" s="44" t="s">
        <v>92</v>
      </c>
      <c r="F40" s="44">
        <v>287</v>
      </c>
      <c r="G40" s="44">
        <f t="shared" si="5"/>
        <v>287</v>
      </c>
      <c r="H40" s="93">
        <v>464</v>
      </c>
      <c r="I40" s="93">
        <v>35</v>
      </c>
      <c r="J40" s="93">
        <f t="shared" si="6"/>
        <v>499</v>
      </c>
      <c r="K40" s="93">
        <v>114</v>
      </c>
      <c r="L40" s="93">
        <v>38</v>
      </c>
      <c r="M40" s="93">
        <f t="shared" si="7"/>
        <v>152</v>
      </c>
      <c r="N40" s="91"/>
    </row>
    <row r="41" spans="1:14" ht="15" customHeight="1">
      <c r="A41" s="40" t="s">
        <v>118</v>
      </c>
      <c r="B41" s="44">
        <v>143</v>
      </c>
      <c r="C41" s="44">
        <v>22</v>
      </c>
      <c r="D41" s="44">
        <f t="shared" si="4"/>
        <v>165</v>
      </c>
      <c r="E41" s="44" t="s">
        <v>92</v>
      </c>
      <c r="F41" s="44">
        <v>676</v>
      </c>
      <c r="G41" s="44">
        <f t="shared" si="5"/>
        <v>676</v>
      </c>
      <c r="H41" s="93">
        <v>608</v>
      </c>
      <c r="I41" s="93">
        <v>83</v>
      </c>
      <c r="J41" s="93">
        <f t="shared" si="6"/>
        <v>691</v>
      </c>
      <c r="K41" s="93">
        <v>315</v>
      </c>
      <c r="L41" s="93">
        <v>123</v>
      </c>
      <c r="M41" s="93">
        <f t="shared" si="7"/>
        <v>438</v>
      </c>
      <c r="N41" s="91"/>
    </row>
    <row r="42" spans="1:14" ht="15" customHeight="1">
      <c r="A42" s="40" t="s">
        <v>131</v>
      </c>
      <c r="B42" s="44">
        <v>137</v>
      </c>
      <c r="C42" s="44">
        <v>8</v>
      </c>
      <c r="D42" s="44">
        <f t="shared" si="4"/>
        <v>145</v>
      </c>
      <c r="E42" s="44" t="s">
        <v>92</v>
      </c>
      <c r="F42" s="44">
        <v>272</v>
      </c>
      <c r="G42" s="44">
        <f t="shared" si="5"/>
        <v>272</v>
      </c>
      <c r="H42" s="93">
        <v>518</v>
      </c>
      <c r="I42" s="93">
        <v>25</v>
      </c>
      <c r="J42" s="93">
        <f t="shared" si="6"/>
        <v>543</v>
      </c>
      <c r="K42" s="93">
        <v>138</v>
      </c>
      <c r="L42" s="93">
        <v>42</v>
      </c>
      <c r="M42" s="93">
        <f t="shared" si="7"/>
        <v>180</v>
      </c>
      <c r="N42" s="91"/>
    </row>
    <row r="43" spans="1:14" ht="15" customHeight="1">
      <c r="A43" s="40" t="s">
        <v>147</v>
      </c>
      <c r="B43" s="44">
        <v>129</v>
      </c>
      <c r="C43" s="44">
        <v>3</v>
      </c>
      <c r="D43" s="44">
        <f t="shared" si="4"/>
        <v>132</v>
      </c>
      <c r="E43" s="44" t="s">
        <v>92</v>
      </c>
      <c r="F43" s="44">
        <v>94</v>
      </c>
      <c r="G43" s="44">
        <f t="shared" si="5"/>
        <v>94</v>
      </c>
      <c r="H43" s="93">
        <v>422</v>
      </c>
      <c r="I43" s="93">
        <v>10</v>
      </c>
      <c r="J43" s="93">
        <f t="shared" si="6"/>
        <v>432</v>
      </c>
      <c r="K43" s="93">
        <v>187</v>
      </c>
      <c r="L43" s="93">
        <v>14</v>
      </c>
      <c r="M43" s="93">
        <f t="shared" si="7"/>
        <v>201</v>
      </c>
      <c r="N43" s="91"/>
    </row>
    <row r="44" spans="1:14" ht="15" customHeight="1">
      <c r="A44" s="40" t="s">
        <v>150</v>
      </c>
      <c r="B44" s="44">
        <v>137</v>
      </c>
      <c r="C44" s="44">
        <v>9</v>
      </c>
      <c r="D44" s="44">
        <f t="shared" si="4"/>
        <v>146</v>
      </c>
      <c r="E44" s="44" t="s">
        <v>92</v>
      </c>
      <c r="F44" s="44">
        <v>295</v>
      </c>
      <c r="G44" s="44">
        <f t="shared" si="5"/>
        <v>295</v>
      </c>
      <c r="H44" s="93">
        <v>487</v>
      </c>
      <c r="I44" s="93">
        <v>39</v>
      </c>
      <c r="J44" s="93">
        <f t="shared" si="6"/>
        <v>526</v>
      </c>
      <c r="K44" s="93">
        <v>136</v>
      </c>
      <c r="L44" s="93">
        <v>39</v>
      </c>
      <c r="M44" s="93">
        <f t="shared" si="7"/>
        <v>175</v>
      </c>
      <c r="N44" s="91"/>
    </row>
    <row r="45" spans="1:14" ht="15" customHeight="1">
      <c r="A45" s="40" t="s">
        <v>142</v>
      </c>
      <c r="B45" s="44">
        <v>135</v>
      </c>
      <c r="C45" s="44">
        <v>10</v>
      </c>
      <c r="D45" s="44">
        <f t="shared" si="4"/>
        <v>145</v>
      </c>
      <c r="E45" s="44" t="s">
        <v>92</v>
      </c>
      <c r="F45" s="44">
        <v>300</v>
      </c>
      <c r="G45" s="44">
        <f t="shared" si="5"/>
        <v>300</v>
      </c>
      <c r="H45" s="93">
        <v>543</v>
      </c>
      <c r="I45" s="93">
        <v>27</v>
      </c>
      <c r="J45" s="93">
        <f t="shared" si="6"/>
        <v>570</v>
      </c>
      <c r="K45" s="93">
        <v>157</v>
      </c>
      <c r="L45" s="93">
        <v>38</v>
      </c>
      <c r="M45" s="93">
        <f t="shared" si="7"/>
        <v>195</v>
      </c>
      <c r="N45" s="91"/>
    </row>
    <row r="46" spans="1:14" ht="15" customHeight="1">
      <c r="A46" s="40" t="s">
        <v>146</v>
      </c>
      <c r="B46" s="44">
        <v>126</v>
      </c>
      <c r="C46" s="44">
        <v>6</v>
      </c>
      <c r="D46" s="44">
        <f t="shared" si="4"/>
        <v>132</v>
      </c>
      <c r="E46" s="44" t="s">
        <v>92</v>
      </c>
      <c r="F46" s="44">
        <v>203</v>
      </c>
      <c r="G46" s="44">
        <f t="shared" si="5"/>
        <v>203</v>
      </c>
      <c r="H46" s="93">
        <v>302</v>
      </c>
      <c r="I46" s="93">
        <v>21</v>
      </c>
      <c r="J46" s="93">
        <f t="shared" si="6"/>
        <v>323</v>
      </c>
      <c r="K46" s="93">
        <v>139</v>
      </c>
      <c r="L46" s="93">
        <v>32</v>
      </c>
      <c r="M46" s="93">
        <f t="shared" si="7"/>
        <v>171</v>
      </c>
      <c r="N46" s="91"/>
    </row>
    <row r="47" spans="1:14" ht="15" customHeight="1">
      <c r="A47" s="40" t="s">
        <v>107</v>
      </c>
      <c r="B47" s="44">
        <v>130</v>
      </c>
      <c r="C47" s="44">
        <v>3</v>
      </c>
      <c r="D47" s="44">
        <f t="shared" si="4"/>
        <v>133</v>
      </c>
      <c r="E47" s="44" t="s">
        <v>92</v>
      </c>
      <c r="F47" s="44">
        <v>32</v>
      </c>
      <c r="G47" s="44">
        <f t="shared" si="5"/>
        <v>32</v>
      </c>
      <c r="H47" s="93">
        <v>386</v>
      </c>
      <c r="I47" s="93">
        <v>8</v>
      </c>
      <c r="J47" s="93">
        <f t="shared" si="6"/>
        <v>394</v>
      </c>
      <c r="K47" s="93">
        <v>41</v>
      </c>
      <c r="L47" s="93">
        <v>6</v>
      </c>
      <c r="M47" s="93">
        <f t="shared" si="7"/>
        <v>47</v>
      </c>
      <c r="N47" s="91"/>
    </row>
    <row r="48" spans="1:14" ht="15" customHeight="1">
      <c r="A48" s="40" t="s">
        <v>133</v>
      </c>
      <c r="B48" s="44">
        <v>133</v>
      </c>
      <c r="C48" s="44">
        <v>2</v>
      </c>
      <c r="D48" s="44">
        <f t="shared" si="4"/>
        <v>135</v>
      </c>
      <c r="E48" s="44" t="s">
        <v>92</v>
      </c>
      <c r="F48" s="44">
        <v>57</v>
      </c>
      <c r="G48" s="44">
        <f t="shared" si="5"/>
        <v>57</v>
      </c>
      <c r="H48" s="93">
        <v>512</v>
      </c>
      <c r="I48" s="93">
        <v>9</v>
      </c>
      <c r="J48" s="93">
        <f t="shared" si="6"/>
        <v>521</v>
      </c>
      <c r="K48" s="93">
        <v>105</v>
      </c>
      <c r="L48" s="93">
        <v>6</v>
      </c>
      <c r="M48" s="93">
        <f t="shared" si="7"/>
        <v>111</v>
      </c>
      <c r="N48" s="91"/>
    </row>
    <row r="49" spans="1:14" ht="15" customHeight="1">
      <c r="A49" s="40" t="s">
        <v>144</v>
      </c>
      <c r="B49" s="44">
        <v>141</v>
      </c>
      <c r="C49" s="44">
        <v>12</v>
      </c>
      <c r="D49" s="44">
        <f t="shared" si="4"/>
        <v>153</v>
      </c>
      <c r="E49" s="44" t="s">
        <v>92</v>
      </c>
      <c r="F49" s="44">
        <v>536</v>
      </c>
      <c r="G49" s="44">
        <f t="shared" si="5"/>
        <v>536</v>
      </c>
      <c r="H49" s="93">
        <v>362</v>
      </c>
      <c r="I49" s="93">
        <v>41</v>
      </c>
      <c r="J49" s="93">
        <f t="shared" si="6"/>
        <v>403</v>
      </c>
      <c r="K49" s="93">
        <v>135</v>
      </c>
      <c r="L49" s="93">
        <v>78</v>
      </c>
      <c r="M49" s="93">
        <f t="shared" si="7"/>
        <v>213</v>
      </c>
      <c r="N49" s="91"/>
    </row>
    <row r="50" spans="1:14" ht="15" customHeight="1">
      <c r="A50" s="40" t="s">
        <v>126</v>
      </c>
      <c r="B50" s="44">
        <v>134</v>
      </c>
      <c r="C50" s="44">
        <v>9</v>
      </c>
      <c r="D50" s="44">
        <f t="shared" si="4"/>
        <v>143</v>
      </c>
      <c r="E50" s="44" t="s">
        <v>92</v>
      </c>
      <c r="F50" s="44">
        <v>364</v>
      </c>
      <c r="G50" s="44">
        <f t="shared" si="5"/>
        <v>364</v>
      </c>
      <c r="H50" s="93">
        <v>505</v>
      </c>
      <c r="I50" s="93">
        <v>28</v>
      </c>
      <c r="J50" s="93">
        <f t="shared" si="6"/>
        <v>533</v>
      </c>
      <c r="K50" s="93">
        <v>118</v>
      </c>
      <c r="L50" s="93">
        <v>57</v>
      </c>
      <c r="M50" s="93">
        <f t="shared" si="7"/>
        <v>175</v>
      </c>
      <c r="N50" s="91"/>
    </row>
    <row r="51" spans="1:14" ht="15" customHeight="1">
      <c r="A51" s="40" t="s">
        <v>119</v>
      </c>
      <c r="B51" s="44">
        <v>143</v>
      </c>
      <c r="C51" s="44">
        <v>39</v>
      </c>
      <c r="D51" s="44">
        <f t="shared" si="4"/>
        <v>182</v>
      </c>
      <c r="E51" s="44" t="s">
        <v>92</v>
      </c>
      <c r="F51" s="44">
        <v>755</v>
      </c>
      <c r="G51" s="44">
        <f t="shared" si="5"/>
        <v>755</v>
      </c>
      <c r="H51" s="93">
        <v>423</v>
      </c>
      <c r="I51" s="93">
        <v>100</v>
      </c>
      <c r="J51" s="93">
        <f t="shared" si="6"/>
        <v>523</v>
      </c>
      <c r="K51" s="93">
        <v>204</v>
      </c>
      <c r="L51" s="93">
        <v>169</v>
      </c>
      <c r="M51" s="93">
        <f t="shared" si="7"/>
        <v>373</v>
      </c>
      <c r="N51" s="91"/>
    </row>
    <row r="52" spans="1:14" ht="15" customHeight="1">
      <c r="A52" s="40" t="s">
        <v>143</v>
      </c>
      <c r="B52" s="44">
        <v>133</v>
      </c>
      <c r="C52" s="44">
        <v>8</v>
      </c>
      <c r="D52" s="44">
        <f t="shared" si="4"/>
        <v>141</v>
      </c>
      <c r="E52" s="44" t="s">
        <v>92</v>
      </c>
      <c r="F52" s="44">
        <v>313</v>
      </c>
      <c r="G52" s="44">
        <f t="shared" si="5"/>
        <v>313</v>
      </c>
      <c r="H52" s="93">
        <v>430</v>
      </c>
      <c r="I52" s="93">
        <v>29</v>
      </c>
      <c r="J52" s="93">
        <f t="shared" si="6"/>
        <v>459</v>
      </c>
      <c r="K52" s="93">
        <v>119</v>
      </c>
      <c r="L52" s="93">
        <v>51</v>
      </c>
      <c r="M52" s="93">
        <f t="shared" si="7"/>
        <v>170</v>
      </c>
      <c r="N52" s="91"/>
    </row>
    <row r="53" spans="1:14" ht="15" customHeight="1">
      <c r="A53" s="40" t="s">
        <v>113</v>
      </c>
      <c r="B53" s="44">
        <v>139</v>
      </c>
      <c r="C53" s="44">
        <v>5</v>
      </c>
      <c r="D53" s="44">
        <f t="shared" si="4"/>
        <v>144</v>
      </c>
      <c r="E53" s="44" t="s">
        <v>92</v>
      </c>
      <c r="F53" s="44">
        <v>134</v>
      </c>
      <c r="G53" s="44">
        <f t="shared" si="5"/>
        <v>134</v>
      </c>
      <c r="H53" s="93">
        <v>596</v>
      </c>
      <c r="I53" s="93">
        <v>15</v>
      </c>
      <c r="J53" s="93">
        <f t="shared" si="6"/>
        <v>611</v>
      </c>
      <c r="K53" s="93">
        <v>116</v>
      </c>
      <c r="L53" s="93">
        <v>26</v>
      </c>
      <c r="M53" s="93">
        <f t="shared" si="7"/>
        <v>142</v>
      </c>
      <c r="N53" s="91"/>
    </row>
    <row r="54" spans="1:14" s="49" customFormat="1" ht="15" customHeight="1">
      <c r="A54" s="46" t="s">
        <v>1</v>
      </c>
      <c r="B54" s="47">
        <f>SUM(B4:B53)</f>
        <v>6918</v>
      </c>
      <c r="C54" s="47">
        <f>SUM(C4:C53)</f>
        <v>500</v>
      </c>
      <c r="D54" s="47">
        <f>SUM(D4:D53)</f>
        <v>7418</v>
      </c>
      <c r="E54" s="48" t="s">
        <v>92</v>
      </c>
      <c r="F54" s="47">
        <f>SUM(F4:F53)</f>
        <v>15846</v>
      </c>
      <c r="G54" s="47">
        <f>SUM(G4:G53)</f>
        <v>15846</v>
      </c>
      <c r="H54" s="94">
        <f>SUM(H4:H53)</f>
        <v>25668</v>
      </c>
      <c r="I54" s="94">
        <f>SUM(I4:I53)</f>
        <v>1748</v>
      </c>
      <c r="J54" s="94">
        <f>SUM(J4:J53)</f>
        <v>27416</v>
      </c>
      <c r="K54" s="94">
        <f>SUM(K4:K53)</f>
        <v>7270</v>
      </c>
      <c r="L54" s="94">
        <f>SUM(L4:L53)</f>
        <v>2447</v>
      </c>
      <c r="M54" s="94">
        <f>SUM(M4:M53)</f>
        <v>9717</v>
      </c>
      <c r="N54" s="91"/>
    </row>
    <row r="55" spans="1:13" s="52" customFormat="1" ht="16.5" customHeight="1">
      <c r="A55" s="50" t="s">
        <v>156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</row>
    <row r="56" spans="1:13" s="52" customFormat="1" ht="16.5" customHeight="1">
      <c r="A56" s="50" t="s">
        <v>157</v>
      </c>
      <c r="E56" s="51"/>
      <c r="F56" s="51"/>
      <c r="G56" s="51"/>
      <c r="H56" s="51"/>
      <c r="I56" s="53"/>
      <c r="J56" s="51"/>
      <c r="K56" s="51"/>
      <c r="L56" s="51"/>
      <c r="M56" s="51"/>
    </row>
    <row r="57" spans="1:13" s="52" customFormat="1" ht="16.5" customHeight="1">
      <c r="A57" s="50" t="s">
        <v>158</v>
      </c>
      <c r="E57" s="51"/>
      <c r="F57" s="51"/>
      <c r="G57" s="51"/>
      <c r="H57" s="51"/>
      <c r="I57" s="51"/>
      <c r="J57" s="51"/>
      <c r="K57" s="51"/>
      <c r="L57" s="51"/>
      <c r="M57" s="51"/>
    </row>
    <row r="58" spans="1:7" s="52" customFormat="1" ht="16.5" customHeight="1">
      <c r="A58" s="49" t="s">
        <v>162</v>
      </c>
      <c r="B58" s="51"/>
      <c r="C58" s="51"/>
      <c r="D58" s="51"/>
      <c r="E58" s="51"/>
      <c r="F58" s="51"/>
      <c r="G58" s="51"/>
    </row>
    <row r="59" s="49" customFormat="1" ht="15.75" customHeight="1">
      <c r="A59" s="49" t="s">
        <v>163</v>
      </c>
    </row>
    <row r="60" s="49" customFormat="1" ht="15.75" customHeight="1">
      <c r="A60" s="49" t="s">
        <v>164</v>
      </c>
    </row>
  </sheetData>
  <sheetProtection/>
  <printOptions horizontalCentered="1"/>
  <pageMargins left="0.7086614173228347" right="0.7086614173228347" top="0.984251968503937" bottom="0.56" header="0.5118110236220472" footer="0.5118110236220472"/>
  <pageSetup horizontalDpi="600" verticalDpi="600" orientation="portrait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4"/>
  <sheetViews>
    <sheetView showGridLines="0" zoomScaleSheetLayoutView="90" zoomScalePageLayoutView="0" workbookViewId="0" topLeftCell="A1">
      <selection activeCell="A21" sqref="A21"/>
    </sheetView>
  </sheetViews>
  <sheetFormatPr defaultColWidth="9.140625" defaultRowHeight="13.5" customHeight="1"/>
  <cols>
    <col min="1" max="1" width="93.57421875" style="2" customWidth="1"/>
    <col min="2" max="2" width="13.00390625" style="2" customWidth="1"/>
    <col min="3" max="3" width="8.8515625" style="2" customWidth="1"/>
    <col min="4" max="4" width="43.421875" style="2" customWidth="1"/>
    <col min="5" max="5" width="17.7109375" style="2" customWidth="1"/>
    <col min="6" max="16384" width="9.140625" style="2" customWidth="1"/>
  </cols>
  <sheetData>
    <row r="1" spans="1:5" s="1" customFormat="1" ht="21">
      <c r="A1" s="795" t="s">
        <v>57</v>
      </c>
      <c r="B1" s="795"/>
      <c r="C1" s="795"/>
      <c r="D1" s="795"/>
      <c r="E1" s="795"/>
    </row>
    <row r="2" spans="1:5" s="1" customFormat="1" ht="21.75" customHeight="1">
      <c r="A2" s="5" t="s">
        <v>763</v>
      </c>
      <c r="B2" s="5" t="s">
        <v>87</v>
      </c>
      <c r="C2" s="5" t="s">
        <v>60</v>
      </c>
      <c r="D2" s="5" t="s">
        <v>764</v>
      </c>
      <c r="E2" s="5" t="s">
        <v>765</v>
      </c>
    </row>
    <row r="3" spans="1:5" s="10" customFormat="1" ht="17.25">
      <c r="A3" s="10" t="s">
        <v>766</v>
      </c>
      <c r="B3" s="11">
        <v>10</v>
      </c>
      <c r="C3" s="11">
        <v>52</v>
      </c>
      <c r="D3" s="11">
        <v>5642</v>
      </c>
      <c r="E3" s="12">
        <v>32033750.35</v>
      </c>
    </row>
    <row r="4" spans="1:5" s="10" customFormat="1" ht="17.25">
      <c r="A4" s="10" t="s">
        <v>767</v>
      </c>
      <c r="B4" s="13">
        <v>284</v>
      </c>
      <c r="C4" s="13">
        <v>76</v>
      </c>
      <c r="D4" s="11">
        <v>2624</v>
      </c>
      <c r="E4" s="12">
        <v>38078637</v>
      </c>
    </row>
    <row r="5" spans="1:5" s="10" customFormat="1" ht="17.25" customHeight="1">
      <c r="A5" s="10" t="s">
        <v>61</v>
      </c>
      <c r="B5" s="13">
        <v>2</v>
      </c>
      <c r="C5" s="13">
        <v>8</v>
      </c>
      <c r="D5" s="11">
        <v>402</v>
      </c>
      <c r="E5" s="12">
        <v>3770357.5</v>
      </c>
    </row>
    <row r="6" spans="1:5" s="10" customFormat="1" ht="17.25">
      <c r="A6" s="10" t="s">
        <v>770</v>
      </c>
      <c r="B6" s="11">
        <v>11</v>
      </c>
      <c r="C6" s="11">
        <v>9</v>
      </c>
      <c r="D6" s="11">
        <v>623</v>
      </c>
      <c r="E6" s="39">
        <v>53606770.89</v>
      </c>
    </row>
    <row r="7" spans="1:5" s="10" customFormat="1" ht="17.25" customHeight="1">
      <c r="A7" s="10" t="s">
        <v>88</v>
      </c>
      <c r="B7" s="11">
        <v>4</v>
      </c>
      <c r="C7" s="11">
        <v>10</v>
      </c>
      <c r="D7" s="11">
        <v>1297</v>
      </c>
      <c r="E7" s="39">
        <v>1978941.1</v>
      </c>
    </row>
    <row r="8" spans="1:5" s="10" customFormat="1" ht="17.25" customHeight="1">
      <c r="A8" s="10" t="s">
        <v>62</v>
      </c>
      <c r="B8" s="13">
        <v>1</v>
      </c>
      <c r="C8" s="13">
        <v>3</v>
      </c>
      <c r="D8" s="11">
        <v>324</v>
      </c>
      <c r="E8" s="12">
        <v>362500</v>
      </c>
    </row>
    <row r="9" spans="1:5" s="10" customFormat="1" ht="17.25" customHeight="1">
      <c r="A9" s="10" t="s">
        <v>769</v>
      </c>
      <c r="B9" s="13">
        <v>5</v>
      </c>
      <c r="C9" s="13" t="s">
        <v>92</v>
      </c>
      <c r="D9" s="13">
        <v>15</v>
      </c>
      <c r="E9" s="12">
        <v>11384597.9</v>
      </c>
    </row>
    <row r="10" spans="1:5" s="10" customFormat="1" ht="17.25" customHeight="1">
      <c r="A10" s="10" t="s">
        <v>768</v>
      </c>
      <c r="B10" s="13">
        <v>3</v>
      </c>
      <c r="C10" s="13">
        <v>24</v>
      </c>
      <c r="D10" s="11">
        <v>961</v>
      </c>
      <c r="E10" s="14">
        <v>2950453</v>
      </c>
    </row>
    <row r="11" spans="1:5" s="10" customFormat="1" ht="17.25" customHeight="1">
      <c r="A11" s="10" t="s">
        <v>63</v>
      </c>
      <c r="B11" s="11">
        <v>1</v>
      </c>
      <c r="C11" s="11">
        <v>1</v>
      </c>
      <c r="D11" s="11">
        <v>160</v>
      </c>
      <c r="E11" s="14" t="s">
        <v>89</v>
      </c>
    </row>
    <row r="12" spans="1:5" s="1" customFormat="1" ht="16.5" customHeight="1">
      <c r="A12" s="796" t="s">
        <v>1</v>
      </c>
      <c r="B12" s="6">
        <f>SUM(B3:B11)</f>
        <v>321</v>
      </c>
      <c r="C12" s="6">
        <f>SUM(C3:C11)</f>
        <v>183</v>
      </c>
      <c r="D12" s="6">
        <f>SUM(D3:D11)</f>
        <v>12048</v>
      </c>
      <c r="E12" s="7">
        <f>SUM(E3:E11)</f>
        <v>144166007.73999998</v>
      </c>
    </row>
    <row r="13" spans="1:5" s="8" customFormat="1" ht="18.75">
      <c r="A13" s="1" t="s">
        <v>64</v>
      </c>
      <c r="E13" s="9"/>
    </row>
    <row r="14" spans="2:3" ht="13.5" customHeight="1">
      <c r="B14" s="4"/>
      <c r="C14" s="4"/>
    </row>
  </sheetData>
  <sheetProtection/>
  <printOptions horizontalCentered="1"/>
  <pageMargins left="0.4" right="0.18" top="0.984251968503937" bottom="0.984251968503937" header="0.5118110236220472" footer="0.5118110236220472"/>
  <pageSetup fitToHeight="1" fitToWidth="1" horizontalDpi="600" verticalDpi="600" orientation="portrait" paperSize="9" scale="78" r:id="rId1"/>
  <colBreaks count="1" manualBreakCount="1">
    <brk id="5" max="22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G65"/>
  <sheetViews>
    <sheetView showGridLines="0" tabSelected="1" zoomScale="120" zoomScaleNormal="120" zoomScaleSheetLayoutView="115" zoomScalePageLayoutView="0" workbookViewId="0" topLeftCell="A55">
      <selection activeCell="D61" sqref="D61"/>
    </sheetView>
  </sheetViews>
  <sheetFormatPr defaultColWidth="8.7109375" defaultRowHeight="13.5" customHeight="1"/>
  <cols>
    <col min="1" max="1" width="100.00390625" style="17" customWidth="1"/>
    <col min="2" max="2" width="7.140625" style="18" customWidth="1"/>
    <col min="3" max="3" width="16.28125" style="19" customWidth="1"/>
    <col min="4" max="4" width="8.421875" style="17" customWidth="1"/>
    <col min="5" max="5" width="0.85546875" style="17" customWidth="1"/>
    <col min="6" max="16384" width="8.7109375" style="17" customWidth="1"/>
  </cols>
  <sheetData>
    <row r="1" spans="1:3" s="15" customFormat="1" ht="21">
      <c r="A1" s="797" t="s">
        <v>58</v>
      </c>
      <c r="B1" s="797"/>
      <c r="C1" s="797"/>
    </row>
    <row r="2" spans="1:3" s="27" customFormat="1" ht="18.75" customHeight="1">
      <c r="A2" s="30" t="s">
        <v>66</v>
      </c>
      <c r="B2" s="29" t="s">
        <v>60</v>
      </c>
      <c r="C2" s="798" t="s">
        <v>59</v>
      </c>
    </row>
    <row r="3" spans="1:3" ht="18.75" customHeight="1">
      <c r="A3" s="20" t="s">
        <v>70</v>
      </c>
      <c r="B3" s="22"/>
      <c r="C3" s="23"/>
    </row>
    <row r="4" spans="1:3" ht="18.75" customHeight="1">
      <c r="A4" s="16" t="s">
        <v>65</v>
      </c>
      <c r="B4" s="24">
        <v>14</v>
      </c>
      <c r="C4" s="25">
        <v>1983</v>
      </c>
    </row>
    <row r="5" spans="1:3" ht="18.75" customHeight="1">
      <c r="A5" s="16" t="s">
        <v>67</v>
      </c>
      <c r="B5" s="24">
        <v>6</v>
      </c>
      <c r="C5" s="25">
        <v>591</v>
      </c>
    </row>
    <row r="6" spans="1:3" ht="18.75" customHeight="1">
      <c r="A6" s="16" t="s">
        <v>68</v>
      </c>
      <c r="B6" s="24">
        <v>4</v>
      </c>
      <c r="C6" s="25">
        <v>324</v>
      </c>
    </row>
    <row r="7" spans="1:3" ht="18.75" customHeight="1">
      <c r="A7" s="16" t="s">
        <v>85</v>
      </c>
      <c r="B7" s="24">
        <v>1</v>
      </c>
      <c r="C7" s="25">
        <v>50</v>
      </c>
    </row>
    <row r="8" spans="1:3" ht="18.75" customHeight="1">
      <c r="A8" s="16" t="s">
        <v>86</v>
      </c>
      <c r="B8" s="24">
        <v>1</v>
      </c>
      <c r="C8" s="25">
        <v>194</v>
      </c>
    </row>
    <row r="9" spans="1:3" ht="18.75" customHeight="1">
      <c r="A9" s="16" t="s">
        <v>226</v>
      </c>
      <c r="B9" s="24">
        <v>8</v>
      </c>
      <c r="C9" s="25">
        <v>790</v>
      </c>
    </row>
    <row r="10" spans="1:3" ht="18.75" customHeight="1">
      <c r="A10" s="16" t="s">
        <v>252</v>
      </c>
      <c r="B10" s="24">
        <v>10</v>
      </c>
      <c r="C10" s="25">
        <v>973</v>
      </c>
    </row>
    <row r="11" spans="1:3" ht="18.75" customHeight="1">
      <c r="A11" s="16" t="s">
        <v>227</v>
      </c>
      <c r="B11" s="24">
        <v>5</v>
      </c>
      <c r="C11" s="25">
        <v>492</v>
      </c>
    </row>
    <row r="12" spans="1:3" ht="18.75" customHeight="1">
      <c r="A12" s="16" t="s">
        <v>228</v>
      </c>
      <c r="B12" s="24">
        <v>2</v>
      </c>
      <c r="C12" s="25">
        <v>192</v>
      </c>
    </row>
    <row r="13" spans="1:3" ht="18.75" customHeight="1">
      <c r="A13" s="16" t="s">
        <v>229</v>
      </c>
      <c r="B13" s="24">
        <v>1</v>
      </c>
      <c r="C13" s="25">
        <v>53</v>
      </c>
    </row>
    <row r="14" spans="1:3" s="33" customFormat="1" ht="18.75" customHeight="1">
      <c r="A14" s="28" t="s">
        <v>72</v>
      </c>
      <c r="B14" s="31">
        <f>SUM(B3:B13)</f>
        <v>52</v>
      </c>
      <c r="C14" s="32">
        <f>SUM(C3:C13)</f>
        <v>5642</v>
      </c>
    </row>
    <row r="15" spans="1:4" ht="18.75" customHeight="1">
      <c r="A15" s="21" t="s">
        <v>771</v>
      </c>
      <c r="B15" s="24"/>
      <c r="C15" s="23"/>
      <c r="D15" s="26"/>
    </row>
    <row r="16" spans="1:3" ht="18.75" customHeight="1">
      <c r="A16" s="16" t="s">
        <v>230</v>
      </c>
      <c r="B16" s="24">
        <v>10</v>
      </c>
      <c r="C16" s="25">
        <v>222</v>
      </c>
    </row>
    <row r="17" spans="1:3" ht="18.75" customHeight="1">
      <c r="A17" s="16" t="s">
        <v>231</v>
      </c>
      <c r="B17" s="24">
        <v>6</v>
      </c>
      <c r="C17" s="25">
        <v>123</v>
      </c>
    </row>
    <row r="18" spans="1:3" ht="18.75" customHeight="1">
      <c r="A18" s="16" t="s">
        <v>232</v>
      </c>
      <c r="B18" s="24">
        <v>10</v>
      </c>
      <c r="C18" s="25">
        <v>1567</v>
      </c>
    </row>
    <row r="19" spans="1:3" ht="18.75" customHeight="1">
      <c r="A19" s="16" t="s">
        <v>233</v>
      </c>
      <c r="B19" s="24">
        <v>46</v>
      </c>
      <c r="C19" s="25">
        <v>204</v>
      </c>
    </row>
    <row r="20" spans="1:3" ht="18.75" customHeight="1">
      <c r="A20" s="16" t="s">
        <v>234</v>
      </c>
      <c r="B20" s="24" t="s">
        <v>92</v>
      </c>
      <c r="C20" s="25">
        <v>126</v>
      </c>
    </row>
    <row r="21" spans="1:3" ht="18.75" customHeight="1">
      <c r="A21" s="16" t="s">
        <v>235</v>
      </c>
      <c r="B21" s="24">
        <v>1</v>
      </c>
      <c r="C21" s="25">
        <v>95</v>
      </c>
    </row>
    <row r="22" spans="1:3" ht="18.75" customHeight="1">
      <c r="A22" s="16" t="s">
        <v>236</v>
      </c>
      <c r="B22" s="24">
        <v>3</v>
      </c>
      <c r="C22" s="25">
        <v>287</v>
      </c>
    </row>
    <row r="23" spans="1:3" s="34" customFormat="1" ht="18.75" customHeight="1">
      <c r="A23" s="28" t="s">
        <v>73</v>
      </c>
      <c r="B23" s="31">
        <f>SUM(B16:B22)</f>
        <v>76</v>
      </c>
      <c r="C23" s="32">
        <f>SUM(C16:C22)</f>
        <v>2624</v>
      </c>
    </row>
    <row r="24" spans="1:3" ht="18.75" customHeight="1">
      <c r="A24" s="21" t="s">
        <v>71</v>
      </c>
      <c r="B24" s="24"/>
      <c r="C24" s="23"/>
    </row>
    <row r="25" spans="1:3" ht="18.75" customHeight="1">
      <c r="A25" s="17" t="s">
        <v>237</v>
      </c>
      <c r="B25" s="24">
        <v>8</v>
      </c>
      <c r="C25" s="25">
        <v>402</v>
      </c>
    </row>
    <row r="26" spans="1:3" s="34" customFormat="1" ht="18.75" customHeight="1">
      <c r="A26" s="28" t="s">
        <v>74</v>
      </c>
      <c r="B26" s="31">
        <f>SUM(B25)</f>
        <v>8</v>
      </c>
      <c r="C26" s="32">
        <f>SUM(C25)</f>
        <v>402</v>
      </c>
    </row>
    <row r="27" ht="18.75" customHeight="1">
      <c r="A27" s="21" t="s">
        <v>251</v>
      </c>
    </row>
    <row r="28" spans="1:3" ht="18.75" customHeight="1">
      <c r="A28" s="16" t="s">
        <v>246</v>
      </c>
      <c r="B28" s="24">
        <v>2</v>
      </c>
      <c r="C28" s="25">
        <v>118</v>
      </c>
    </row>
    <row r="29" spans="1:3" ht="18.75" customHeight="1">
      <c r="A29" s="16" t="s">
        <v>69</v>
      </c>
      <c r="B29" s="24">
        <v>1</v>
      </c>
      <c r="C29" s="25">
        <v>30</v>
      </c>
    </row>
    <row r="30" spans="1:3" ht="18.75" customHeight="1">
      <c r="A30" s="16" t="s">
        <v>247</v>
      </c>
      <c r="B30" s="24">
        <v>1</v>
      </c>
      <c r="C30" s="25">
        <v>24</v>
      </c>
    </row>
    <row r="31" spans="1:3" ht="18.75" customHeight="1">
      <c r="A31" s="16" t="s">
        <v>248</v>
      </c>
      <c r="B31" s="24">
        <v>1</v>
      </c>
      <c r="C31" s="25">
        <v>30</v>
      </c>
    </row>
    <row r="32" spans="1:3" ht="18.75" customHeight="1">
      <c r="A32" s="16" t="s">
        <v>249</v>
      </c>
      <c r="B32" s="24">
        <v>1</v>
      </c>
      <c r="C32" s="25">
        <v>80</v>
      </c>
    </row>
    <row r="33" spans="1:3" ht="18.75" customHeight="1">
      <c r="A33" s="17" t="s">
        <v>773</v>
      </c>
      <c r="B33" s="24">
        <v>1</v>
      </c>
      <c r="C33" s="25">
        <v>61</v>
      </c>
    </row>
    <row r="34" spans="1:3" ht="18.75" customHeight="1">
      <c r="A34" s="17" t="s">
        <v>774</v>
      </c>
      <c r="B34" s="24">
        <v>1</v>
      </c>
      <c r="C34" s="25">
        <v>115</v>
      </c>
    </row>
    <row r="35" spans="1:3" ht="18.75" customHeight="1">
      <c r="A35" s="17" t="s">
        <v>775</v>
      </c>
      <c r="B35" s="24">
        <v>1</v>
      </c>
      <c r="C35" s="25">
        <v>42</v>
      </c>
    </row>
    <row r="36" spans="1:3" ht="18.75" customHeight="1">
      <c r="A36" s="16" t="s">
        <v>250</v>
      </c>
      <c r="B36" s="24" t="s">
        <v>92</v>
      </c>
      <c r="C36" s="25">
        <v>23</v>
      </c>
    </row>
    <row r="37" spans="1:3" ht="18.75" customHeight="1">
      <c r="A37" s="16" t="s">
        <v>772</v>
      </c>
      <c r="B37" s="24" t="s">
        <v>92</v>
      </c>
      <c r="C37" s="25">
        <v>100</v>
      </c>
    </row>
    <row r="38" spans="1:3" s="34" customFormat="1" ht="18.75" customHeight="1">
      <c r="A38" s="28" t="s">
        <v>75</v>
      </c>
      <c r="B38" s="35">
        <f>SUM(B28:B37)</f>
        <v>9</v>
      </c>
      <c r="C38" s="32">
        <f>SUM(C28:C37)</f>
        <v>623</v>
      </c>
    </row>
    <row r="39" spans="1:3" ht="18.75" customHeight="1">
      <c r="A39" s="21" t="s">
        <v>253</v>
      </c>
      <c r="B39" s="24"/>
      <c r="C39" s="25"/>
    </row>
    <row r="40" spans="1:3" ht="18.75" customHeight="1">
      <c r="A40" s="16" t="s">
        <v>238</v>
      </c>
      <c r="B40" s="24">
        <v>3</v>
      </c>
      <c r="C40" s="25">
        <v>548</v>
      </c>
    </row>
    <row r="41" spans="1:3" ht="18.75" customHeight="1">
      <c r="A41" s="16" t="s">
        <v>239</v>
      </c>
      <c r="B41" s="24">
        <v>3</v>
      </c>
      <c r="C41" s="25">
        <v>390</v>
      </c>
    </row>
    <row r="42" spans="1:3" ht="18.75" customHeight="1">
      <c r="A42" s="16" t="s">
        <v>240</v>
      </c>
      <c r="B42" s="24">
        <v>1</v>
      </c>
      <c r="C42" s="25">
        <v>59</v>
      </c>
    </row>
    <row r="43" spans="1:3" ht="18.75" customHeight="1">
      <c r="A43" s="16" t="s">
        <v>241</v>
      </c>
      <c r="B43" s="24">
        <v>3</v>
      </c>
      <c r="C43" s="25">
        <v>300</v>
      </c>
    </row>
    <row r="44" spans="1:3" s="34" customFormat="1" ht="18.75" customHeight="1">
      <c r="A44" s="28" t="s">
        <v>76</v>
      </c>
      <c r="B44" s="31">
        <f>SUM(B39:B43)</f>
        <v>10</v>
      </c>
      <c r="C44" s="32">
        <f>SUM(C39:C43)</f>
        <v>1297</v>
      </c>
    </row>
    <row r="45" spans="1:3" ht="18.75" customHeight="1">
      <c r="A45" s="21" t="s">
        <v>81</v>
      </c>
      <c r="B45" s="24"/>
      <c r="C45" s="25"/>
    </row>
    <row r="46" spans="1:3" ht="18.75" customHeight="1">
      <c r="A46" s="17" t="s">
        <v>242</v>
      </c>
      <c r="B46" s="24">
        <v>3</v>
      </c>
      <c r="C46" s="25">
        <v>324</v>
      </c>
    </row>
    <row r="47" spans="1:3" s="34" customFormat="1" ht="18.75" customHeight="1">
      <c r="A47" s="28" t="s">
        <v>77</v>
      </c>
      <c r="B47" s="31">
        <f>SUM(B46)</f>
        <v>3</v>
      </c>
      <c r="C47" s="32">
        <f>SUM(C46)</f>
        <v>324</v>
      </c>
    </row>
    <row r="48" spans="1:3" ht="18.75" customHeight="1">
      <c r="A48" s="21" t="s">
        <v>82</v>
      </c>
      <c r="B48" s="24"/>
      <c r="C48" s="25"/>
    </row>
    <row r="49" spans="1:3" ht="18.75" customHeight="1">
      <c r="A49" s="16" t="s">
        <v>492</v>
      </c>
      <c r="B49" s="24" t="s">
        <v>92</v>
      </c>
      <c r="C49" s="25">
        <v>3</v>
      </c>
    </row>
    <row r="50" spans="1:3" ht="18.75" customHeight="1">
      <c r="A50" s="16" t="s">
        <v>243</v>
      </c>
      <c r="B50" s="24" t="s">
        <v>92</v>
      </c>
      <c r="C50" s="25">
        <v>12</v>
      </c>
    </row>
    <row r="51" spans="1:3" s="34" customFormat="1" ht="18.75" customHeight="1">
      <c r="A51" s="28" t="s">
        <v>78</v>
      </c>
      <c r="B51" s="31" t="s">
        <v>92</v>
      </c>
      <c r="C51" s="32">
        <f>SUM(C49:C50)</f>
        <v>15</v>
      </c>
    </row>
    <row r="52" spans="1:3" ht="18.75" customHeight="1">
      <c r="A52" s="21" t="s">
        <v>83</v>
      </c>
      <c r="B52" s="24"/>
      <c r="C52" s="25"/>
    </row>
    <row r="53" spans="1:3" ht="18.75" customHeight="1">
      <c r="A53" s="16" t="s">
        <v>245</v>
      </c>
      <c r="B53" s="24">
        <v>1</v>
      </c>
      <c r="C53" s="25">
        <v>18</v>
      </c>
    </row>
    <row r="54" spans="1:3" ht="18.75" customHeight="1">
      <c r="A54" s="17" t="s">
        <v>776</v>
      </c>
      <c r="B54" s="24">
        <v>1</v>
      </c>
      <c r="C54" s="25">
        <v>77</v>
      </c>
    </row>
    <row r="55" spans="1:3" ht="18.75" customHeight="1">
      <c r="A55" s="17" t="s">
        <v>777</v>
      </c>
      <c r="B55" s="24">
        <v>1</v>
      </c>
      <c r="C55" s="25">
        <v>97</v>
      </c>
    </row>
    <row r="56" spans="1:3" ht="18.75" customHeight="1">
      <c r="A56" s="17" t="s">
        <v>778</v>
      </c>
      <c r="B56" s="24">
        <v>1</v>
      </c>
      <c r="C56" s="25">
        <v>37</v>
      </c>
    </row>
    <row r="57" spans="1:3" ht="18.75" customHeight="1">
      <c r="A57" s="17" t="s">
        <v>779</v>
      </c>
      <c r="B57" s="24">
        <v>10</v>
      </c>
      <c r="C57" s="25">
        <v>240</v>
      </c>
    </row>
    <row r="58" spans="1:3" ht="18.75" customHeight="1">
      <c r="A58" s="17" t="s">
        <v>780</v>
      </c>
      <c r="B58" s="24">
        <v>5</v>
      </c>
      <c r="C58" s="25">
        <v>242</v>
      </c>
    </row>
    <row r="59" spans="1:3" ht="18.75" customHeight="1">
      <c r="A59" s="17" t="s">
        <v>781</v>
      </c>
      <c r="B59" s="24">
        <v>5</v>
      </c>
      <c r="C59" s="25">
        <v>250</v>
      </c>
    </row>
    <row r="60" spans="1:3" s="34" customFormat="1" ht="18.75" customHeight="1">
      <c r="A60" s="28" t="s">
        <v>79</v>
      </c>
      <c r="B60" s="31">
        <f>SUM(B52:B59)</f>
        <v>24</v>
      </c>
      <c r="C60" s="32">
        <f>SUM(C52:C59)</f>
        <v>961</v>
      </c>
    </row>
    <row r="61" spans="1:3" ht="18.75" customHeight="1">
      <c r="A61" s="21" t="s">
        <v>84</v>
      </c>
      <c r="B61" s="24"/>
      <c r="C61" s="25"/>
    </row>
    <row r="62" spans="1:3" ht="18.75" customHeight="1">
      <c r="A62" s="17" t="s">
        <v>244</v>
      </c>
      <c r="B62" s="24">
        <v>1</v>
      </c>
      <c r="C62" s="25">
        <v>160</v>
      </c>
    </row>
    <row r="63" spans="1:3" s="34" customFormat="1" ht="18.75" customHeight="1">
      <c r="A63" s="28" t="s">
        <v>80</v>
      </c>
      <c r="B63" s="31">
        <f>SUM(B62)</f>
        <v>1</v>
      </c>
      <c r="C63" s="32">
        <f>SUM(C62)</f>
        <v>160</v>
      </c>
    </row>
    <row r="64" spans="1:3" s="34" customFormat="1" ht="18.75" customHeight="1">
      <c r="A64" s="28" t="s">
        <v>493</v>
      </c>
      <c r="B64" s="36">
        <f>SUM(B14,B23,B26,B38,B44,B47,B51,B60,B63)</f>
        <v>183</v>
      </c>
      <c r="C64" s="32">
        <f>SUM(C14,C23,C26,C38,C44,C47,C51,C60,C63)</f>
        <v>12048</v>
      </c>
    </row>
    <row r="65" spans="1:7" s="3" customFormat="1" ht="18.75" customHeight="1">
      <c r="A65" s="37" t="s">
        <v>64</v>
      </c>
      <c r="G65" s="38"/>
    </row>
  </sheetData>
  <sheetProtection/>
  <printOptions horizontalCentered="1"/>
  <pageMargins left="0.7874015748031497" right="0.7874015748031497" top="0.89" bottom="0.66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4"/>
  <sheetViews>
    <sheetView showGridLines="0" zoomScale="120" zoomScaleNormal="120" zoomScaleSheetLayoutView="100" zoomScalePageLayoutView="0" workbookViewId="0" topLeftCell="A1">
      <selection activeCell="M51" sqref="M51"/>
    </sheetView>
  </sheetViews>
  <sheetFormatPr defaultColWidth="5.421875" defaultRowHeight="23.25"/>
  <cols>
    <col min="1" max="1" width="10.57421875" style="271" customWidth="1"/>
    <col min="2" max="8" width="8.00390625" style="271" customWidth="1"/>
    <col min="9" max="16384" width="5.421875" style="271" customWidth="1"/>
  </cols>
  <sheetData>
    <row r="1" spans="1:8" s="264" customFormat="1" ht="18.75" customHeight="1">
      <c r="A1" s="652" t="s">
        <v>483</v>
      </c>
      <c r="B1" s="652"/>
      <c r="C1" s="652"/>
      <c r="D1" s="652"/>
      <c r="E1" s="652"/>
      <c r="F1" s="652"/>
      <c r="G1" s="652"/>
      <c r="H1" s="652"/>
    </row>
    <row r="2" spans="1:8" s="265" customFormat="1" ht="18" customHeight="1">
      <c r="A2" s="220" t="s">
        <v>24</v>
      </c>
      <c r="B2" s="654" t="s">
        <v>484</v>
      </c>
      <c r="C2" s="654" t="s">
        <v>485</v>
      </c>
      <c r="D2" s="654" t="s">
        <v>486</v>
      </c>
      <c r="E2" s="654" t="s">
        <v>487</v>
      </c>
      <c r="F2" s="655" t="s">
        <v>488</v>
      </c>
      <c r="G2" s="655" t="s">
        <v>489</v>
      </c>
      <c r="H2" s="655" t="s">
        <v>490</v>
      </c>
    </row>
    <row r="3" spans="1:8" s="223" customFormat="1" ht="12.75" customHeight="1">
      <c r="A3" s="221" t="s">
        <v>152</v>
      </c>
      <c r="B3" s="266">
        <v>189257</v>
      </c>
      <c r="C3" s="266">
        <v>191521</v>
      </c>
      <c r="D3" s="266">
        <v>192597</v>
      </c>
      <c r="E3" s="266">
        <v>193449</v>
      </c>
      <c r="F3" s="224">
        <v>193478</v>
      </c>
      <c r="G3" s="224">
        <v>193190</v>
      </c>
      <c r="H3" s="267">
        <v>192276</v>
      </c>
    </row>
    <row r="4" spans="1:8" s="223" customFormat="1" ht="12.75" customHeight="1">
      <c r="A4" s="221" t="s">
        <v>116</v>
      </c>
      <c r="B4" s="266">
        <v>178986</v>
      </c>
      <c r="C4" s="266">
        <v>181390</v>
      </c>
      <c r="D4" s="266">
        <v>182335</v>
      </c>
      <c r="E4" s="266">
        <v>183836</v>
      </c>
      <c r="F4" s="224">
        <v>185901</v>
      </c>
      <c r="G4" s="224">
        <v>188164</v>
      </c>
      <c r="H4" s="267">
        <v>188252</v>
      </c>
    </row>
    <row r="5" spans="1:8" s="223" customFormat="1" ht="12.75" customHeight="1">
      <c r="A5" s="221" t="s">
        <v>144</v>
      </c>
      <c r="B5" s="266">
        <v>165491</v>
      </c>
      <c r="C5" s="266">
        <v>169109</v>
      </c>
      <c r="D5" s="266">
        <v>173076</v>
      </c>
      <c r="E5" s="266">
        <v>176376</v>
      </c>
      <c r="F5" s="224">
        <v>178637</v>
      </c>
      <c r="G5" s="224">
        <v>183333</v>
      </c>
      <c r="H5" s="267">
        <v>185987</v>
      </c>
    </row>
    <row r="6" spans="1:8" s="223" customFormat="1" ht="12.75" customHeight="1">
      <c r="A6" s="221" t="s">
        <v>129</v>
      </c>
      <c r="B6" s="266">
        <v>159506</v>
      </c>
      <c r="C6" s="266">
        <v>161600</v>
      </c>
      <c r="D6" s="266">
        <v>163080</v>
      </c>
      <c r="E6" s="266">
        <v>164570</v>
      </c>
      <c r="F6" s="224">
        <v>165433</v>
      </c>
      <c r="G6" s="224">
        <v>166354</v>
      </c>
      <c r="H6" s="267">
        <v>166210</v>
      </c>
    </row>
    <row r="7" spans="1:8" s="223" customFormat="1" ht="12.75" customHeight="1">
      <c r="A7" s="221" t="s">
        <v>148</v>
      </c>
      <c r="B7" s="266">
        <v>132172</v>
      </c>
      <c r="C7" s="266">
        <v>138962</v>
      </c>
      <c r="D7" s="266">
        <v>144423</v>
      </c>
      <c r="E7" s="266">
        <v>149776</v>
      </c>
      <c r="F7" s="224">
        <v>154766</v>
      </c>
      <c r="G7" s="224">
        <v>160480</v>
      </c>
      <c r="H7" s="267">
        <v>165352</v>
      </c>
    </row>
    <row r="8" spans="1:8" s="223" customFormat="1" ht="12.75" customHeight="1">
      <c r="A8" s="221" t="s">
        <v>127</v>
      </c>
      <c r="B8" s="266">
        <v>132313</v>
      </c>
      <c r="C8" s="266">
        <v>137934</v>
      </c>
      <c r="D8" s="266">
        <v>141698</v>
      </c>
      <c r="E8" s="266">
        <v>145294</v>
      </c>
      <c r="F8" s="224">
        <v>150492</v>
      </c>
      <c r="G8" s="224">
        <v>155821</v>
      </c>
      <c r="H8" s="267">
        <v>161642</v>
      </c>
    </row>
    <row r="9" spans="1:8" s="223" customFormat="1" ht="12.75" customHeight="1">
      <c r="A9" s="221" t="s">
        <v>130</v>
      </c>
      <c r="B9" s="266">
        <v>169113</v>
      </c>
      <c r="C9" s="266">
        <v>167837</v>
      </c>
      <c r="D9" s="266">
        <v>166581</v>
      </c>
      <c r="E9" s="266">
        <v>165438</v>
      </c>
      <c r="F9" s="224">
        <v>164210</v>
      </c>
      <c r="G9" s="224">
        <v>162838</v>
      </c>
      <c r="H9" s="267">
        <v>161409</v>
      </c>
    </row>
    <row r="10" spans="1:8" s="223" customFormat="1" ht="12.75" customHeight="1">
      <c r="A10" s="221" t="s">
        <v>118</v>
      </c>
      <c r="B10" s="266">
        <v>138327</v>
      </c>
      <c r="C10" s="266">
        <v>142460</v>
      </c>
      <c r="D10" s="266">
        <v>144800</v>
      </c>
      <c r="E10" s="266">
        <v>147482</v>
      </c>
      <c r="F10" s="224">
        <v>152528</v>
      </c>
      <c r="G10" s="224">
        <v>157477</v>
      </c>
      <c r="H10" s="267">
        <v>160850</v>
      </c>
    </row>
    <row r="11" spans="1:8" s="223" customFormat="1" ht="12.75" customHeight="1">
      <c r="A11" s="221" t="s">
        <v>140</v>
      </c>
      <c r="B11" s="266">
        <v>167175</v>
      </c>
      <c r="C11" s="266">
        <v>166377</v>
      </c>
      <c r="D11" s="266">
        <v>165070</v>
      </c>
      <c r="E11" s="266">
        <v>163846</v>
      </c>
      <c r="F11" s="224">
        <v>162151</v>
      </c>
      <c r="G11" s="224">
        <v>160451</v>
      </c>
      <c r="H11" s="267">
        <v>158646</v>
      </c>
    </row>
    <row r="12" spans="1:8" s="223" customFormat="1" ht="12.75" customHeight="1">
      <c r="A12" s="221" t="s">
        <v>138</v>
      </c>
      <c r="B12" s="266">
        <v>142633</v>
      </c>
      <c r="C12" s="266">
        <v>146401</v>
      </c>
      <c r="D12" s="266">
        <v>149883</v>
      </c>
      <c r="E12" s="266">
        <v>152669</v>
      </c>
      <c r="F12" s="224">
        <v>155077</v>
      </c>
      <c r="G12" s="224">
        <v>156567</v>
      </c>
      <c r="H12" s="267">
        <v>158457</v>
      </c>
    </row>
    <row r="13" spans="1:8" s="223" customFormat="1" ht="12.75" customHeight="1">
      <c r="A13" s="221" t="s">
        <v>119</v>
      </c>
      <c r="B13" s="266">
        <v>126126</v>
      </c>
      <c r="C13" s="266">
        <v>133415</v>
      </c>
      <c r="D13" s="266">
        <v>138667</v>
      </c>
      <c r="E13" s="266">
        <v>143675</v>
      </c>
      <c r="F13" s="224">
        <v>147668</v>
      </c>
      <c r="G13" s="224">
        <v>151292</v>
      </c>
      <c r="H13" s="267">
        <v>154371</v>
      </c>
    </row>
    <row r="14" spans="1:8" s="223" customFormat="1" ht="12.75" customHeight="1">
      <c r="A14" s="221" t="s">
        <v>115</v>
      </c>
      <c r="B14" s="266">
        <v>149093</v>
      </c>
      <c r="C14" s="266">
        <v>149860</v>
      </c>
      <c r="D14" s="266">
        <v>150139</v>
      </c>
      <c r="E14" s="266">
        <v>150286</v>
      </c>
      <c r="F14" s="224">
        <v>150166</v>
      </c>
      <c r="G14" s="224">
        <v>149606</v>
      </c>
      <c r="H14" s="267">
        <v>148645</v>
      </c>
    </row>
    <row r="15" spans="1:8" s="223" customFormat="1" ht="13.5" customHeight="1">
      <c r="A15" s="221" t="s">
        <v>126</v>
      </c>
      <c r="B15" s="266">
        <v>128493</v>
      </c>
      <c r="C15" s="266">
        <v>131344</v>
      </c>
      <c r="D15" s="266">
        <v>135554</v>
      </c>
      <c r="E15" s="266">
        <v>139585</v>
      </c>
      <c r="F15" s="224">
        <v>142772</v>
      </c>
      <c r="G15" s="224">
        <v>145361</v>
      </c>
      <c r="H15" s="267">
        <v>148298</v>
      </c>
    </row>
    <row r="16" spans="1:8" s="223" customFormat="1" ht="12.75" customHeight="1">
      <c r="A16" s="221" t="s">
        <v>132</v>
      </c>
      <c r="B16" s="266">
        <v>138501</v>
      </c>
      <c r="C16" s="266">
        <v>140580</v>
      </c>
      <c r="D16" s="266">
        <v>145172</v>
      </c>
      <c r="E16" s="266">
        <v>147466</v>
      </c>
      <c r="F16" s="224">
        <v>147712</v>
      </c>
      <c r="G16" s="224">
        <v>147030</v>
      </c>
      <c r="H16" s="267">
        <v>146197</v>
      </c>
    </row>
    <row r="17" spans="1:8" s="223" customFormat="1" ht="13.5">
      <c r="A17" s="221" t="s">
        <v>117</v>
      </c>
      <c r="B17" s="266">
        <v>118019</v>
      </c>
      <c r="C17" s="266">
        <v>122825</v>
      </c>
      <c r="D17" s="266">
        <v>127727</v>
      </c>
      <c r="E17" s="266">
        <v>131035</v>
      </c>
      <c r="F17" s="224">
        <v>133149</v>
      </c>
      <c r="G17" s="224">
        <v>135032</v>
      </c>
      <c r="H17" s="267">
        <v>136236</v>
      </c>
    </row>
    <row r="18" spans="1:8" s="223" customFormat="1" ht="12.75" customHeight="1">
      <c r="A18" s="221" t="s">
        <v>135</v>
      </c>
      <c r="B18" s="266">
        <v>151788</v>
      </c>
      <c r="C18" s="266">
        <v>150547</v>
      </c>
      <c r="D18" s="266">
        <v>147797</v>
      </c>
      <c r="E18" s="266">
        <v>145671</v>
      </c>
      <c r="F18" s="224">
        <v>142338</v>
      </c>
      <c r="G18" s="224">
        <v>138653</v>
      </c>
      <c r="H18" s="267">
        <v>135001</v>
      </c>
    </row>
    <row r="19" spans="1:8" s="223" customFormat="1" ht="12.75" customHeight="1">
      <c r="A19" s="221" t="s">
        <v>141</v>
      </c>
      <c r="B19" s="266">
        <v>146031</v>
      </c>
      <c r="C19" s="266">
        <v>144461</v>
      </c>
      <c r="D19" s="266">
        <v>141765</v>
      </c>
      <c r="E19" s="266">
        <v>139322</v>
      </c>
      <c r="F19" s="224">
        <v>136696</v>
      </c>
      <c r="G19" s="224">
        <v>134480</v>
      </c>
      <c r="H19" s="267">
        <v>131847</v>
      </c>
    </row>
    <row r="20" spans="1:8" s="223" customFormat="1" ht="12.75" customHeight="1">
      <c r="A20" s="221" t="s">
        <v>125</v>
      </c>
      <c r="B20" s="266">
        <v>136240</v>
      </c>
      <c r="C20" s="266">
        <v>135149</v>
      </c>
      <c r="D20" s="266">
        <v>134407</v>
      </c>
      <c r="E20" s="266">
        <v>133622</v>
      </c>
      <c r="F20" s="224">
        <v>132670</v>
      </c>
      <c r="G20" s="224">
        <v>131363</v>
      </c>
      <c r="H20" s="267">
        <v>130493</v>
      </c>
    </row>
    <row r="21" spans="1:8" s="223" customFormat="1" ht="12.75" customHeight="1">
      <c r="A21" s="221" t="s">
        <v>131</v>
      </c>
      <c r="B21" s="266">
        <v>117711</v>
      </c>
      <c r="C21" s="266">
        <v>119168</v>
      </c>
      <c r="D21" s="266">
        <v>120417</v>
      </c>
      <c r="E21" s="266">
        <v>121366</v>
      </c>
      <c r="F21" s="224">
        <v>122371</v>
      </c>
      <c r="G21" s="224">
        <v>122520</v>
      </c>
      <c r="H21" s="267">
        <v>122180</v>
      </c>
    </row>
    <row r="22" spans="1:8" s="223" customFormat="1" ht="12.75" customHeight="1">
      <c r="A22" s="221" t="s">
        <v>120</v>
      </c>
      <c r="B22" s="266">
        <v>136971</v>
      </c>
      <c r="C22" s="266">
        <v>134589</v>
      </c>
      <c r="D22" s="266">
        <v>132034</v>
      </c>
      <c r="E22" s="266">
        <v>129662</v>
      </c>
      <c r="F22" s="224">
        <v>126883</v>
      </c>
      <c r="G22" s="224">
        <v>124499</v>
      </c>
      <c r="H22" s="267">
        <v>121539</v>
      </c>
    </row>
    <row r="23" spans="1:8" s="223" customFormat="1" ht="12.75" customHeight="1">
      <c r="A23" s="221" t="s">
        <v>123</v>
      </c>
      <c r="B23" s="266">
        <v>133669</v>
      </c>
      <c r="C23" s="266">
        <v>132394</v>
      </c>
      <c r="D23" s="266">
        <v>130540</v>
      </c>
      <c r="E23" s="266">
        <v>129401</v>
      </c>
      <c r="F23" s="224">
        <v>126823</v>
      </c>
      <c r="G23" s="224">
        <v>124352</v>
      </c>
      <c r="H23" s="267">
        <v>120032</v>
      </c>
    </row>
    <row r="24" spans="1:8" s="223" customFormat="1" ht="12.75" customHeight="1">
      <c r="A24" s="227" t="s">
        <v>153</v>
      </c>
      <c r="B24" s="268">
        <v>107609</v>
      </c>
      <c r="C24" s="268">
        <v>110469</v>
      </c>
      <c r="D24" s="268">
        <v>111621</v>
      </c>
      <c r="E24" s="268">
        <v>113008</v>
      </c>
      <c r="F24" s="228">
        <v>114180</v>
      </c>
      <c r="G24" s="228">
        <v>115131</v>
      </c>
      <c r="H24" s="267">
        <v>115823</v>
      </c>
    </row>
    <row r="25" spans="1:8" s="223" customFormat="1" ht="12.75" customHeight="1">
      <c r="A25" s="221" t="s">
        <v>142</v>
      </c>
      <c r="B25" s="266">
        <v>115120</v>
      </c>
      <c r="C25" s="266">
        <v>115490</v>
      </c>
      <c r="D25" s="266">
        <v>116293</v>
      </c>
      <c r="E25" s="266">
        <v>116067</v>
      </c>
      <c r="F25" s="224">
        <v>115883</v>
      </c>
      <c r="G25" s="224">
        <v>115966</v>
      </c>
      <c r="H25" s="267">
        <v>115419</v>
      </c>
    </row>
    <row r="26" spans="1:8" s="223" customFormat="1" ht="13.5" customHeight="1">
      <c r="A26" s="221" t="s">
        <v>147</v>
      </c>
      <c r="B26" s="266">
        <v>114132</v>
      </c>
      <c r="C26" s="266">
        <v>114950</v>
      </c>
      <c r="D26" s="266">
        <v>114984</v>
      </c>
      <c r="E26" s="266">
        <v>115685</v>
      </c>
      <c r="F26" s="224">
        <v>115713</v>
      </c>
      <c r="G26" s="224">
        <v>115697</v>
      </c>
      <c r="H26" s="267">
        <v>115083</v>
      </c>
    </row>
    <row r="27" spans="1:8" s="223" customFormat="1" ht="15" customHeight="1">
      <c r="A27" s="227" t="s">
        <v>143</v>
      </c>
      <c r="B27" s="268">
        <v>116713</v>
      </c>
      <c r="C27" s="268">
        <v>116922</v>
      </c>
      <c r="D27" s="268">
        <v>116055</v>
      </c>
      <c r="E27" s="268">
        <v>115518</v>
      </c>
      <c r="F27" s="228">
        <v>114180</v>
      </c>
      <c r="G27" s="228">
        <v>112908</v>
      </c>
      <c r="H27" s="267">
        <v>111120</v>
      </c>
    </row>
    <row r="28" spans="1:8" s="223" customFormat="1" ht="12.75" customHeight="1">
      <c r="A28" s="221" t="s">
        <v>137</v>
      </c>
      <c r="B28" s="266">
        <v>122919</v>
      </c>
      <c r="C28" s="266">
        <v>121504</v>
      </c>
      <c r="D28" s="266">
        <v>119909</v>
      </c>
      <c r="E28" s="266">
        <v>118412</v>
      </c>
      <c r="F28" s="224">
        <v>114694</v>
      </c>
      <c r="G28" s="224">
        <v>112906</v>
      </c>
      <c r="H28" s="267">
        <v>110481</v>
      </c>
    </row>
    <row r="29" spans="1:8" s="223" customFormat="1" ht="12.75" customHeight="1">
      <c r="A29" s="221" t="s">
        <v>111</v>
      </c>
      <c r="B29" s="266">
        <v>121336</v>
      </c>
      <c r="C29" s="266">
        <v>119927</v>
      </c>
      <c r="D29" s="266">
        <v>117867</v>
      </c>
      <c r="E29" s="266">
        <v>116742</v>
      </c>
      <c r="F29" s="224">
        <v>114488</v>
      </c>
      <c r="G29" s="224">
        <v>111496</v>
      </c>
      <c r="H29" s="267">
        <v>108815</v>
      </c>
    </row>
    <row r="30" spans="1:8" s="223" customFormat="1" ht="14.25" customHeight="1">
      <c r="A30" s="221" t="s">
        <v>124</v>
      </c>
      <c r="B30" s="266">
        <v>105730</v>
      </c>
      <c r="C30" s="266">
        <v>106811</v>
      </c>
      <c r="D30" s="266">
        <v>107812</v>
      </c>
      <c r="E30" s="266">
        <v>107513</v>
      </c>
      <c r="F30" s="224">
        <v>106963</v>
      </c>
      <c r="G30" s="224">
        <v>106753</v>
      </c>
      <c r="H30" s="267">
        <v>106786</v>
      </c>
    </row>
    <row r="31" spans="1:8" s="223" customFormat="1" ht="12.75" customHeight="1">
      <c r="A31" s="221" t="s">
        <v>154</v>
      </c>
      <c r="B31" s="266">
        <v>96723</v>
      </c>
      <c r="C31" s="266">
        <v>99348</v>
      </c>
      <c r="D31" s="266">
        <v>101263</v>
      </c>
      <c r="E31" s="266">
        <v>102963</v>
      </c>
      <c r="F31" s="224">
        <v>103470</v>
      </c>
      <c r="G31" s="224">
        <v>104535</v>
      </c>
      <c r="H31" s="267">
        <v>104768</v>
      </c>
    </row>
    <row r="32" spans="1:8" s="223" customFormat="1" ht="12.75" customHeight="1">
      <c r="A32" s="221" t="s">
        <v>139</v>
      </c>
      <c r="B32" s="266">
        <v>108597</v>
      </c>
      <c r="C32" s="266">
        <v>107139</v>
      </c>
      <c r="D32" s="266">
        <v>105347</v>
      </c>
      <c r="E32" s="266">
        <v>103852</v>
      </c>
      <c r="F32" s="224">
        <v>102320</v>
      </c>
      <c r="G32" s="224">
        <v>101276</v>
      </c>
      <c r="H32" s="267">
        <v>100319</v>
      </c>
    </row>
    <row r="33" spans="1:8" s="223" customFormat="1" ht="12.75" customHeight="1">
      <c r="A33" s="221" t="s">
        <v>149</v>
      </c>
      <c r="B33" s="266">
        <v>101667</v>
      </c>
      <c r="C33" s="266">
        <v>101695</v>
      </c>
      <c r="D33" s="266">
        <v>101360</v>
      </c>
      <c r="E33" s="266">
        <v>100474</v>
      </c>
      <c r="F33" s="224">
        <v>99561</v>
      </c>
      <c r="G33" s="224">
        <v>98869</v>
      </c>
      <c r="H33" s="267">
        <v>97039</v>
      </c>
    </row>
    <row r="34" spans="1:8" s="223" customFormat="1" ht="12.75" customHeight="1">
      <c r="A34" s="221" t="s">
        <v>134</v>
      </c>
      <c r="B34" s="266">
        <v>105685</v>
      </c>
      <c r="C34" s="266">
        <v>104479</v>
      </c>
      <c r="D34" s="266">
        <v>103391</v>
      </c>
      <c r="E34" s="266">
        <v>101862</v>
      </c>
      <c r="F34" s="224">
        <v>99994</v>
      </c>
      <c r="G34" s="224">
        <v>98870</v>
      </c>
      <c r="H34" s="267">
        <v>96422</v>
      </c>
    </row>
    <row r="35" spans="1:8" s="223" customFormat="1" ht="12.75" customHeight="1">
      <c r="A35" s="221" t="s">
        <v>114</v>
      </c>
      <c r="B35" s="266">
        <v>98564</v>
      </c>
      <c r="C35" s="266">
        <v>98096</v>
      </c>
      <c r="D35" s="266">
        <v>98496</v>
      </c>
      <c r="E35" s="266">
        <v>97794</v>
      </c>
      <c r="F35" s="224">
        <v>96880</v>
      </c>
      <c r="G35" s="224">
        <v>95661</v>
      </c>
      <c r="H35" s="267">
        <v>94482</v>
      </c>
    </row>
    <row r="36" spans="1:8" s="223" customFormat="1" ht="12.75" customHeight="1">
      <c r="A36" s="221" t="s">
        <v>146</v>
      </c>
      <c r="B36" s="266">
        <v>83147</v>
      </c>
      <c r="C36" s="266">
        <v>84934</v>
      </c>
      <c r="D36" s="266">
        <v>86043</v>
      </c>
      <c r="E36" s="266">
        <v>87082</v>
      </c>
      <c r="F36" s="224">
        <v>88013</v>
      </c>
      <c r="G36" s="224">
        <v>88578</v>
      </c>
      <c r="H36" s="267">
        <v>88918</v>
      </c>
    </row>
    <row r="37" spans="1:8" s="223" customFormat="1" ht="12.75" customHeight="1">
      <c r="A37" s="221" t="s">
        <v>128</v>
      </c>
      <c r="B37" s="266">
        <v>94097</v>
      </c>
      <c r="C37" s="266">
        <v>93548</v>
      </c>
      <c r="D37" s="266">
        <v>92929</v>
      </c>
      <c r="E37" s="266">
        <v>92094</v>
      </c>
      <c r="F37" s="224">
        <v>90559</v>
      </c>
      <c r="G37" s="224">
        <v>89297</v>
      </c>
      <c r="H37" s="267">
        <v>87841</v>
      </c>
    </row>
    <row r="38" spans="1:8" s="223" customFormat="1" ht="12.75" customHeight="1">
      <c r="A38" s="221" t="s">
        <v>145</v>
      </c>
      <c r="B38" s="266">
        <v>84080</v>
      </c>
      <c r="C38" s="266">
        <v>84562</v>
      </c>
      <c r="D38" s="266">
        <v>85027</v>
      </c>
      <c r="E38" s="266">
        <v>85586</v>
      </c>
      <c r="F38" s="224">
        <v>85912</v>
      </c>
      <c r="G38" s="224">
        <v>86340</v>
      </c>
      <c r="H38" s="267">
        <v>87169</v>
      </c>
    </row>
    <row r="39" spans="1:8" s="223" customFormat="1" ht="12.75" customHeight="1">
      <c r="A39" s="221" t="s">
        <v>133</v>
      </c>
      <c r="B39" s="266">
        <v>95089</v>
      </c>
      <c r="C39" s="266">
        <v>93808</v>
      </c>
      <c r="D39" s="266">
        <v>92021</v>
      </c>
      <c r="E39" s="266">
        <v>90937</v>
      </c>
      <c r="F39" s="224">
        <v>89294</v>
      </c>
      <c r="G39" s="224">
        <v>88179</v>
      </c>
      <c r="H39" s="267">
        <v>86214</v>
      </c>
    </row>
    <row r="40" spans="1:8" s="223" customFormat="1" ht="12.75" customHeight="1">
      <c r="A40" s="221" t="s">
        <v>110</v>
      </c>
      <c r="B40" s="266">
        <v>88556</v>
      </c>
      <c r="C40" s="266">
        <v>88383</v>
      </c>
      <c r="D40" s="266">
        <v>88061</v>
      </c>
      <c r="E40" s="266">
        <v>87386</v>
      </c>
      <c r="F40" s="224">
        <v>85789</v>
      </c>
      <c r="G40" s="224">
        <v>84286</v>
      </c>
      <c r="H40" s="267">
        <v>82481</v>
      </c>
    </row>
    <row r="41" spans="1:8" s="223" customFormat="1" ht="12.75" customHeight="1">
      <c r="A41" s="221" t="s">
        <v>150</v>
      </c>
      <c r="B41" s="266">
        <v>80121</v>
      </c>
      <c r="C41" s="266">
        <v>80596</v>
      </c>
      <c r="D41" s="266">
        <v>80744</v>
      </c>
      <c r="E41" s="266">
        <v>81053</v>
      </c>
      <c r="F41" s="224">
        <v>80674</v>
      </c>
      <c r="G41" s="224">
        <v>80929</v>
      </c>
      <c r="H41" s="267">
        <v>80847</v>
      </c>
    </row>
    <row r="42" spans="1:8" s="223" customFormat="1" ht="12.75" customHeight="1">
      <c r="A42" s="221" t="s">
        <v>113</v>
      </c>
      <c r="B42" s="266">
        <v>76213</v>
      </c>
      <c r="C42" s="266">
        <v>76402</v>
      </c>
      <c r="D42" s="266">
        <v>77033</v>
      </c>
      <c r="E42" s="266">
        <v>76948</v>
      </c>
      <c r="F42" s="224">
        <v>76987</v>
      </c>
      <c r="G42" s="224">
        <v>77292</v>
      </c>
      <c r="H42" s="267">
        <v>77720</v>
      </c>
    </row>
    <row r="43" spans="1:8" s="223" customFormat="1" ht="12.75" customHeight="1">
      <c r="A43" s="221" t="s">
        <v>121</v>
      </c>
      <c r="B43" s="266">
        <v>87853</v>
      </c>
      <c r="C43" s="266">
        <v>86163</v>
      </c>
      <c r="D43" s="266">
        <v>84821</v>
      </c>
      <c r="E43" s="266">
        <v>82824</v>
      </c>
      <c r="F43" s="224">
        <v>80894</v>
      </c>
      <c r="G43" s="224">
        <v>79546</v>
      </c>
      <c r="H43" s="267">
        <v>77471</v>
      </c>
    </row>
    <row r="44" spans="1:8" s="223" customFormat="1" ht="12.75" customHeight="1">
      <c r="A44" s="221" t="s">
        <v>151</v>
      </c>
      <c r="B44" s="266">
        <v>66354</v>
      </c>
      <c r="C44" s="266">
        <v>68423</v>
      </c>
      <c r="D44" s="266">
        <v>70196</v>
      </c>
      <c r="E44" s="266">
        <v>72026</v>
      </c>
      <c r="F44" s="224">
        <v>73428</v>
      </c>
      <c r="G44" s="224">
        <v>74592</v>
      </c>
      <c r="H44" s="267">
        <v>75460</v>
      </c>
    </row>
    <row r="45" spans="1:8" s="223" customFormat="1" ht="12.75" customHeight="1">
      <c r="A45" s="221" t="s">
        <v>122</v>
      </c>
      <c r="B45" s="266">
        <v>81727</v>
      </c>
      <c r="C45" s="266">
        <v>80863</v>
      </c>
      <c r="D45" s="266">
        <v>79637</v>
      </c>
      <c r="E45" s="266">
        <v>78307</v>
      </c>
      <c r="F45" s="224">
        <v>76608</v>
      </c>
      <c r="G45" s="224">
        <v>75621</v>
      </c>
      <c r="H45" s="267">
        <v>73864</v>
      </c>
    </row>
    <row r="46" spans="1:8" s="223" customFormat="1" ht="12.75" customHeight="1">
      <c r="A46" s="221" t="s">
        <v>112</v>
      </c>
      <c r="B46" s="266">
        <v>77232</v>
      </c>
      <c r="C46" s="266">
        <v>77343</v>
      </c>
      <c r="D46" s="266">
        <v>77202</v>
      </c>
      <c r="E46" s="266">
        <v>76477</v>
      </c>
      <c r="F46" s="224">
        <v>75493</v>
      </c>
      <c r="G46" s="224">
        <v>74693</v>
      </c>
      <c r="H46" s="267">
        <v>73533</v>
      </c>
    </row>
    <row r="47" spans="1:8" s="223" customFormat="1" ht="12.75" customHeight="1">
      <c r="A47" s="221" t="s">
        <v>136</v>
      </c>
      <c r="B47" s="266">
        <v>99827</v>
      </c>
      <c r="C47" s="266">
        <v>98601</v>
      </c>
      <c r="D47" s="266">
        <v>97747</v>
      </c>
      <c r="E47" s="266">
        <v>78147</v>
      </c>
      <c r="F47" s="224">
        <v>77078</v>
      </c>
      <c r="G47" s="224">
        <v>76233</v>
      </c>
      <c r="H47" s="267">
        <v>72900</v>
      </c>
    </row>
    <row r="48" spans="1:8" s="223" customFormat="1" ht="12.75" customHeight="1">
      <c r="A48" s="221" t="s">
        <v>105</v>
      </c>
      <c r="B48" s="266">
        <v>67357</v>
      </c>
      <c r="C48" s="266">
        <v>65835</v>
      </c>
      <c r="D48" s="266">
        <v>64356</v>
      </c>
      <c r="E48" s="266">
        <v>62966</v>
      </c>
      <c r="F48" s="224">
        <v>61374</v>
      </c>
      <c r="G48" s="224">
        <v>60313</v>
      </c>
      <c r="H48" s="267">
        <v>58771</v>
      </c>
    </row>
    <row r="49" spans="1:8" s="223" customFormat="1" ht="12.75" customHeight="1">
      <c r="A49" s="221" t="s">
        <v>109</v>
      </c>
      <c r="B49" s="266">
        <v>63192</v>
      </c>
      <c r="C49" s="266">
        <v>62102</v>
      </c>
      <c r="D49" s="266">
        <v>61040</v>
      </c>
      <c r="E49" s="266">
        <v>60275</v>
      </c>
      <c r="F49" s="224">
        <v>58858</v>
      </c>
      <c r="G49" s="224">
        <v>57368</v>
      </c>
      <c r="H49" s="267">
        <v>54996</v>
      </c>
    </row>
    <row r="50" spans="1:8" s="223" customFormat="1" ht="12.75" customHeight="1">
      <c r="A50" s="269" t="s">
        <v>106</v>
      </c>
      <c r="B50" s="266">
        <v>60001</v>
      </c>
      <c r="C50" s="266">
        <v>58768</v>
      </c>
      <c r="D50" s="266">
        <v>57461</v>
      </c>
      <c r="E50" s="266">
        <v>56464</v>
      </c>
      <c r="F50" s="224">
        <v>54601</v>
      </c>
      <c r="G50" s="224">
        <v>53526</v>
      </c>
      <c r="H50" s="267">
        <v>52093</v>
      </c>
    </row>
    <row r="51" spans="1:8" s="223" customFormat="1" ht="12.75" customHeight="1">
      <c r="A51" s="221" t="s">
        <v>108</v>
      </c>
      <c r="B51" s="266">
        <v>50023</v>
      </c>
      <c r="C51" s="266">
        <v>49730</v>
      </c>
      <c r="D51" s="266">
        <v>49124</v>
      </c>
      <c r="E51" s="266">
        <v>48506</v>
      </c>
      <c r="F51" s="224">
        <v>47503</v>
      </c>
      <c r="G51" s="224">
        <v>47053</v>
      </c>
      <c r="H51" s="267">
        <v>46087</v>
      </c>
    </row>
    <row r="52" spans="1:8" s="223" customFormat="1" ht="12.75" customHeight="1">
      <c r="A52" s="221" t="s">
        <v>107</v>
      </c>
      <c r="B52" s="266">
        <v>31674</v>
      </c>
      <c r="C52" s="266">
        <v>31142</v>
      </c>
      <c r="D52" s="266">
        <v>30646</v>
      </c>
      <c r="E52" s="266">
        <v>30088</v>
      </c>
      <c r="F52" s="224">
        <v>29283</v>
      </c>
      <c r="G52" s="224">
        <v>28617</v>
      </c>
      <c r="H52" s="267">
        <v>28001</v>
      </c>
    </row>
    <row r="53" spans="1:8" s="233" customFormat="1" ht="12.75" customHeight="1">
      <c r="A53" s="231" t="s">
        <v>1</v>
      </c>
      <c r="B53" s="232">
        <f aca="true" t="shared" si="0" ref="B53:H53">SUM(B3:B52)</f>
        <v>5658953</v>
      </c>
      <c r="C53" s="232">
        <f t="shared" si="0"/>
        <v>5695956</v>
      </c>
      <c r="D53" s="232">
        <f t="shared" si="0"/>
        <v>5716248</v>
      </c>
      <c r="E53" s="232">
        <f t="shared" si="0"/>
        <v>5710883</v>
      </c>
      <c r="F53" s="232">
        <f t="shared" si="0"/>
        <v>5702595</v>
      </c>
      <c r="G53" s="232">
        <f t="shared" si="0"/>
        <v>5701394</v>
      </c>
      <c r="H53" s="232">
        <f t="shared" si="0"/>
        <v>5674843</v>
      </c>
    </row>
    <row r="54" s="270" customFormat="1" ht="13.5" customHeight="1">
      <c r="A54" s="270" t="s">
        <v>198</v>
      </c>
    </row>
    <row r="55" ht="13.5" customHeight="1"/>
  </sheetData>
  <sheetProtection/>
  <printOptions horizontalCentered="1"/>
  <pageMargins left="0.7874015748031497" right="0.7874015748031497" top="1.1811023622047245" bottom="0.9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"/>
  <sheetViews>
    <sheetView showGridLines="0" zoomScale="120" zoomScaleNormal="120" zoomScaleSheetLayoutView="130" zoomScalePageLayoutView="0" workbookViewId="0" topLeftCell="A1">
      <selection activeCell="K16" sqref="K16"/>
    </sheetView>
  </sheetViews>
  <sheetFormatPr defaultColWidth="9.140625" defaultRowHeight="23.25"/>
  <cols>
    <col min="1" max="1" width="24.00390625" style="133" customWidth="1"/>
    <col min="2" max="2" width="10.140625" style="133" customWidth="1"/>
    <col min="3" max="3" width="1.8515625" style="133" customWidth="1"/>
    <col min="4" max="4" width="10.00390625" style="133" customWidth="1"/>
    <col min="5" max="5" width="2.00390625" style="133" customWidth="1"/>
    <col min="6" max="6" width="10.00390625" style="133" customWidth="1"/>
    <col min="7" max="7" width="2.00390625" style="133" customWidth="1"/>
    <col min="8" max="8" width="10.00390625" style="133" customWidth="1"/>
    <col min="9" max="9" width="2.00390625" style="133" customWidth="1"/>
    <col min="10" max="10" width="11.140625" style="133" customWidth="1"/>
    <col min="11" max="11" width="16.57421875" style="133" customWidth="1"/>
    <col min="12" max="12" width="13.57421875" style="133" customWidth="1"/>
    <col min="13" max="16384" width="9.140625" style="133" customWidth="1"/>
  </cols>
  <sheetData>
    <row r="1" spans="1:12" s="126" customFormat="1" ht="18.75">
      <c r="A1" s="656" t="s">
        <v>203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</row>
    <row r="2" spans="1:12" s="127" customFormat="1" ht="15">
      <c r="A2" s="658" t="s">
        <v>10</v>
      </c>
      <c r="B2" s="658" t="s">
        <v>197</v>
      </c>
      <c r="C2" s="658"/>
      <c r="D2" s="659" t="s">
        <v>54</v>
      </c>
      <c r="E2" s="659"/>
      <c r="F2" s="659"/>
      <c r="G2" s="659"/>
      <c r="H2" s="659"/>
      <c r="I2" s="659"/>
      <c r="J2" s="660" t="s">
        <v>723</v>
      </c>
      <c r="K2" s="660" t="s">
        <v>724</v>
      </c>
      <c r="L2" s="660" t="s">
        <v>727</v>
      </c>
    </row>
    <row r="3" spans="1:12" s="127" customFormat="1" ht="15">
      <c r="A3" s="661"/>
      <c r="B3" s="661"/>
      <c r="C3" s="661"/>
      <c r="D3" s="659" t="s">
        <v>23</v>
      </c>
      <c r="E3" s="659"/>
      <c r="F3" s="659" t="s">
        <v>22</v>
      </c>
      <c r="G3" s="659"/>
      <c r="H3" s="659" t="s">
        <v>8</v>
      </c>
      <c r="I3" s="659"/>
      <c r="J3" s="662"/>
      <c r="K3" s="662"/>
      <c r="L3" s="662"/>
    </row>
    <row r="4" spans="1:12" ht="20.25" customHeight="1">
      <c r="A4" s="128" t="s">
        <v>9</v>
      </c>
      <c r="B4" s="129">
        <v>5701394</v>
      </c>
      <c r="C4" s="129"/>
      <c r="D4" s="129">
        <f aca="true" t="shared" si="0" ref="D4:D9">SUM(F4,H4)</f>
        <v>5674843</v>
      </c>
      <c r="E4" s="129"/>
      <c r="F4" s="130">
        <v>2692954</v>
      </c>
      <c r="G4" s="130"/>
      <c r="H4" s="130">
        <v>2981889</v>
      </c>
      <c r="I4" s="129"/>
      <c r="J4" s="131">
        <v>1568.737</v>
      </c>
      <c r="K4" s="129">
        <f>D4/J4</f>
        <v>3617.459778152743</v>
      </c>
      <c r="L4" s="132">
        <f aca="true" t="shared" si="1" ref="L4:L10">(D4-B4)/B4*100</f>
        <v>-0.46569312697912124</v>
      </c>
    </row>
    <row r="5" spans="1:12" ht="20.25" customHeight="1">
      <c r="A5" s="128" t="s">
        <v>14</v>
      </c>
      <c r="B5" s="129">
        <v>1185180</v>
      </c>
      <c r="C5" s="129"/>
      <c r="D5" s="129">
        <f t="shared" si="0"/>
        <v>1203223</v>
      </c>
      <c r="E5" s="129"/>
      <c r="F5" s="130">
        <v>579927</v>
      </c>
      <c r="G5" s="128"/>
      <c r="H5" s="130">
        <v>623296</v>
      </c>
      <c r="I5" s="129"/>
      <c r="J5" s="131">
        <v>1004.092</v>
      </c>
      <c r="K5" s="129">
        <f aca="true" t="shared" si="2" ref="K5:K10">D5/J5</f>
        <v>1198.319476701338</v>
      </c>
      <c r="L5" s="132">
        <f t="shared" si="1"/>
        <v>1.5223847854334362</v>
      </c>
    </row>
    <row r="6" spans="1:12" ht="20.25" customHeight="1">
      <c r="A6" s="128" t="s">
        <v>15</v>
      </c>
      <c r="B6" s="129">
        <v>1101743</v>
      </c>
      <c r="C6" s="129"/>
      <c r="D6" s="129">
        <f t="shared" si="0"/>
        <v>1122627</v>
      </c>
      <c r="E6" s="129"/>
      <c r="F6" s="130">
        <v>527269</v>
      </c>
      <c r="G6" s="128"/>
      <c r="H6" s="130">
        <v>595358</v>
      </c>
      <c r="I6" s="129"/>
      <c r="J6" s="131">
        <v>622.303</v>
      </c>
      <c r="K6" s="129">
        <f t="shared" si="2"/>
        <v>1803.987768016545</v>
      </c>
      <c r="L6" s="132">
        <f t="shared" si="1"/>
        <v>1.8955418822719998</v>
      </c>
    </row>
    <row r="7" spans="1:12" ht="20.25" customHeight="1">
      <c r="A7" s="128" t="s">
        <v>17</v>
      </c>
      <c r="B7" s="129">
        <v>985643</v>
      </c>
      <c r="C7" s="129"/>
      <c r="D7" s="129">
        <f t="shared" si="0"/>
        <v>1010898</v>
      </c>
      <c r="E7" s="129"/>
      <c r="F7" s="130">
        <v>480467</v>
      </c>
      <c r="G7" s="128"/>
      <c r="H7" s="130">
        <v>530431</v>
      </c>
      <c r="I7" s="129"/>
      <c r="J7" s="131">
        <v>1525.856</v>
      </c>
      <c r="K7" s="129">
        <f t="shared" si="2"/>
        <v>662.5120588050248</v>
      </c>
      <c r="L7" s="132">
        <f t="shared" si="1"/>
        <v>2.5622867508824188</v>
      </c>
    </row>
    <row r="8" spans="1:12" ht="20.25" customHeight="1">
      <c r="A8" s="128" t="s">
        <v>16</v>
      </c>
      <c r="B8" s="129">
        <v>860246</v>
      </c>
      <c r="C8" s="129"/>
      <c r="D8" s="129">
        <f t="shared" si="0"/>
        <v>866064</v>
      </c>
      <c r="E8" s="129"/>
      <c r="F8" s="130">
        <v>415745</v>
      </c>
      <c r="G8" s="128"/>
      <c r="H8" s="130">
        <v>450319</v>
      </c>
      <c r="I8" s="129"/>
      <c r="J8" s="131">
        <v>2168.327</v>
      </c>
      <c r="K8" s="129">
        <f t="shared" si="2"/>
        <v>399.41577077627124</v>
      </c>
      <c r="L8" s="132">
        <f t="shared" si="1"/>
        <v>0.6763181694538539</v>
      </c>
    </row>
    <row r="9" spans="1:12" ht="20.25" customHeight="1">
      <c r="A9" s="128" t="s">
        <v>18</v>
      </c>
      <c r="B9" s="129">
        <v>491887</v>
      </c>
      <c r="C9" s="129"/>
      <c r="D9" s="129">
        <f t="shared" si="0"/>
        <v>499098</v>
      </c>
      <c r="E9" s="129"/>
      <c r="F9" s="130">
        <v>241183</v>
      </c>
      <c r="G9" s="128"/>
      <c r="H9" s="130">
        <v>257915</v>
      </c>
      <c r="I9" s="129"/>
      <c r="J9" s="131">
        <v>872.347</v>
      </c>
      <c r="K9" s="129">
        <f t="shared" si="2"/>
        <v>572.1324197824948</v>
      </c>
      <c r="L9" s="132">
        <f t="shared" si="1"/>
        <v>1.4659871067948533</v>
      </c>
    </row>
    <row r="10" spans="1:14" s="136" customFormat="1" ht="20.25" customHeight="1">
      <c r="A10" s="134" t="s">
        <v>12</v>
      </c>
      <c r="B10" s="663">
        <v>10326093</v>
      </c>
      <c r="C10" s="135"/>
      <c r="D10" s="663">
        <f>SUM(D4:D9)</f>
        <v>10376753</v>
      </c>
      <c r="E10" s="135"/>
      <c r="F10" s="663">
        <f>SUM(F4:F9)</f>
        <v>4937545</v>
      </c>
      <c r="G10" s="135"/>
      <c r="H10" s="663">
        <f>SUM(H4:H9)</f>
        <v>5439208</v>
      </c>
      <c r="I10" s="135"/>
      <c r="J10" s="664">
        <f>SUM(J4:J9)</f>
        <v>7761.662</v>
      </c>
      <c r="K10" s="665">
        <f t="shared" si="2"/>
        <v>1336.9241020801987</v>
      </c>
      <c r="L10" s="666">
        <f t="shared" si="1"/>
        <v>0.4906018181319885</v>
      </c>
      <c r="N10" s="137"/>
    </row>
    <row r="11" spans="1:12" s="136" customFormat="1" ht="18.75" customHeight="1">
      <c r="A11" s="138" t="s">
        <v>11</v>
      </c>
      <c r="B11" s="139">
        <v>63878267</v>
      </c>
      <c r="C11" s="138"/>
      <c r="D11" s="139">
        <f>SUM(F11,H11)</f>
        <v>64076033</v>
      </c>
      <c r="E11" s="139"/>
      <c r="F11" s="140">
        <v>31529148</v>
      </c>
      <c r="G11" s="140"/>
      <c r="H11" s="140">
        <v>32546885</v>
      </c>
      <c r="I11" s="139"/>
      <c r="J11" s="141">
        <v>513115.02</v>
      </c>
      <c r="K11" s="139">
        <f>D11/J11</f>
        <v>124.87654912148157</v>
      </c>
      <c r="L11" s="142">
        <f>(D11-B11)/B11*100</f>
        <v>0.30959825506850397</v>
      </c>
    </row>
    <row r="12" spans="1:12" s="127" customFormat="1" ht="15">
      <c r="A12" s="127" t="s">
        <v>198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2:12" ht="15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2:12" ht="15">
      <c r="B14" s="144"/>
      <c r="D14" s="144"/>
      <c r="F14" s="144"/>
      <c r="H14" s="144"/>
      <c r="J14" s="187"/>
      <c r="L14" s="144"/>
    </row>
    <row r="15" ht="15">
      <c r="B15" s="144"/>
    </row>
  </sheetData>
  <sheetProtection/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showGridLines="0" zoomScale="150" zoomScaleNormal="150" zoomScaleSheetLayoutView="140" zoomScalePageLayoutView="0" workbookViewId="0" topLeftCell="A1">
      <selection activeCell="I1" sqref="I1:I16384"/>
    </sheetView>
  </sheetViews>
  <sheetFormatPr defaultColWidth="9.140625" defaultRowHeight="23.25"/>
  <cols>
    <col min="1" max="1" width="20.57421875" style="145" customWidth="1"/>
    <col min="2" max="16384" width="9.140625" style="145" customWidth="1"/>
  </cols>
  <sheetData>
    <row r="1" s="111" customFormat="1" ht="18.75">
      <c r="A1" s="111" t="s">
        <v>204</v>
      </c>
    </row>
    <row r="2" spans="1:8" s="86" customFormat="1" ht="15">
      <c r="A2" s="112" t="s">
        <v>10</v>
      </c>
      <c r="B2" s="667">
        <v>2548</v>
      </c>
      <c r="C2" s="667">
        <v>2549</v>
      </c>
      <c r="D2" s="667">
        <v>2550</v>
      </c>
      <c r="E2" s="667">
        <v>2551</v>
      </c>
      <c r="F2" s="667">
        <v>2552</v>
      </c>
      <c r="G2" s="667">
        <v>2553</v>
      </c>
      <c r="H2" s="667">
        <v>2554</v>
      </c>
    </row>
    <row r="3" spans="1:8" ht="16.5" customHeight="1">
      <c r="A3" s="189" t="s">
        <v>11</v>
      </c>
      <c r="B3" s="190">
        <v>62418054</v>
      </c>
      <c r="C3" s="190">
        <v>62828706</v>
      </c>
      <c r="D3" s="191">
        <v>63038247</v>
      </c>
      <c r="E3" s="191">
        <v>63389730</v>
      </c>
      <c r="F3" s="191">
        <v>63525062</v>
      </c>
      <c r="G3" s="191">
        <v>63878267</v>
      </c>
      <c r="H3" s="191">
        <v>64076033</v>
      </c>
    </row>
    <row r="4" spans="1:9" ht="16.5" customHeight="1">
      <c r="A4" s="146" t="s">
        <v>12</v>
      </c>
      <c r="B4" s="148">
        <f aca="true" t="shared" si="0" ref="B4:H4">SUM(B6,B5)</f>
        <v>9785136</v>
      </c>
      <c r="C4" s="148">
        <f t="shared" si="0"/>
        <v>9948392</v>
      </c>
      <c r="D4" s="148">
        <f t="shared" si="0"/>
        <v>10065126</v>
      </c>
      <c r="E4" s="148">
        <f t="shared" si="0"/>
        <v>10161694</v>
      </c>
      <c r="F4" s="148">
        <f t="shared" si="0"/>
        <v>10237179</v>
      </c>
      <c r="G4" s="148">
        <f t="shared" si="0"/>
        <v>10326093</v>
      </c>
      <c r="H4" s="148">
        <f t="shared" si="0"/>
        <v>10376753</v>
      </c>
      <c r="I4" s="147"/>
    </row>
    <row r="5" spans="1:8" ht="16.5" customHeight="1">
      <c r="A5" s="146" t="s">
        <v>9</v>
      </c>
      <c r="B5" s="188">
        <v>5658953</v>
      </c>
      <c r="C5" s="188">
        <v>5695956</v>
      </c>
      <c r="D5" s="148">
        <v>5716248</v>
      </c>
      <c r="E5" s="148">
        <v>5710883</v>
      </c>
      <c r="F5" s="148">
        <v>5702595</v>
      </c>
      <c r="G5" s="148">
        <v>5701394</v>
      </c>
      <c r="H5" s="148">
        <v>5674843</v>
      </c>
    </row>
    <row r="6" spans="1:9" ht="16.5" customHeight="1">
      <c r="A6" s="146" t="s">
        <v>13</v>
      </c>
      <c r="B6" s="148">
        <f aca="true" t="shared" si="1" ref="B6:H6">SUM(B7:B11)</f>
        <v>4126183</v>
      </c>
      <c r="C6" s="148">
        <f t="shared" si="1"/>
        <v>4252436</v>
      </c>
      <c r="D6" s="148">
        <f t="shared" si="1"/>
        <v>4348878</v>
      </c>
      <c r="E6" s="148">
        <f t="shared" si="1"/>
        <v>4450811</v>
      </c>
      <c r="F6" s="148">
        <f t="shared" si="1"/>
        <v>4534584</v>
      </c>
      <c r="G6" s="148">
        <f t="shared" si="1"/>
        <v>4624699</v>
      </c>
      <c r="H6" s="148">
        <f t="shared" si="1"/>
        <v>4701910</v>
      </c>
      <c r="I6" s="147"/>
    </row>
    <row r="7" spans="1:8" ht="16.5" customHeight="1">
      <c r="A7" s="146" t="s">
        <v>14</v>
      </c>
      <c r="B7" s="188">
        <v>1077523</v>
      </c>
      <c r="C7" s="188">
        <v>1107626</v>
      </c>
      <c r="D7" s="148">
        <v>1126940</v>
      </c>
      <c r="E7" s="148">
        <v>1147224</v>
      </c>
      <c r="F7" s="148">
        <v>1164105</v>
      </c>
      <c r="G7" s="148">
        <v>1185180</v>
      </c>
      <c r="H7" s="148">
        <v>1203223</v>
      </c>
    </row>
    <row r="8" spans="1:8" ht="16.5" customHeight="1">
      <c r="A8" s="146" t="s">
        <v>15</v>
      </c>
      <c r="B8" s="188">
        <v>972280</v>
      </c>
      <c r="C8" s="188">
        <v>999057</v>
      </c>
      <c r="D8" s="148">
        <v>1024191</v>
      </c>
      <c r="E8" s="148">
        <v>1052592</v>
      </c>
      <c r="F8" s="148">
        <v>1078071</v>
      </c>
      <c r="G8" s="148">
        <v>1101743</v>
      </c>
      <c r="H8" s="148">
        <v>1122627</v>
      </c>
    </row>
    <row r="9" spans="1:8" ht="16.5" customHeight="1">
      <c r="A9" s="146" t="s">
        <v>17</v>
      </c>
      <c r="B9" s="188">
        <v>815402</v>
      </c>
      <c r="C9" s="188">
        <v>861338</v>
      </c>
      <c r="D9" s="148">
        <v>896843</v>
      </c>
      <c r="E9" s="148">
        <v>929250</v>
      </c>
      <c r="F9" s="148">
        <v>956376</v>
      </c>
      <c r="G9" s="148">
        <v>985643</v>
      </c>
      <c r="H9" s="148">
        <v>1010898</v>
      </c>
    </row>
    <row r="10" spans="1:8" ht="16.5" customHeight="1">
      <c r="A10" s="146" t="s">
        <v>16</v>
      </c>
      <c r="B10" s="188">
        <v>808961</v>
      </c>
      <c r="C10" s="188">
        <v>821905</v>
      </c>
      <c r="D10" s="148">
        <v>830970</v>
      </c>
      <c r="E10" s="148">
        <v>843599</v>
      </c>
      <c r="F10" s="148">
        <v>851426</v>
      </c>
      <c r="G10" s="148">
        <v>860246</v>
      </c>
      <c r="H10" s="148">
        <v>866064</v>
      </c>
    </row>
    <row r="11" spans="1:8" ht="16.5" customHeight="1">
      <c r="A11" s="149" t="s">
        <v>18</v>
      </c>
      <c r="B11" s="192">
        <v>452017</v>
      </c>
      <c r="C11" s="192">
        <v>462510</v>
      </c>
      <c r="D11" s="193">
        <v>469934</v>
      </c>
      <c r="E11" s="193">
        <v>478146</v>
      </c>
      <c r="F11" s="193">
        <v>484606</v>
      </c>
      <c r="G11" s="193">
        <v>491887</v>
      </c>
      <c r="H11" s="193">
        <v>499098</v>
      </c>
    </row>
    <row r="12" s="86" customFormat="1" ht="18.75" customHeight="1">
      <c r="A12" s="86" t="s">
        <v>198</v>
      </c>
    </row>
  </sheetData>
  <sheetProtection/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showGridLines="0" zoomScale="120" zoomScaleNormal="120" zoomScaleSheetLayoutView="120" zoomScalePageLayoutView="0" workbookViewId="0" topLeftCell="A1">
      <selection activeCell="G8" sqref="G8"/>
    </sheetView>
  </sheetViews>
  <sheetFormatPr defaultColWidth="9.140625" defaultRowHeight="23.25"/>
  <cols>
    <col min="1" max="1" width="8.00390625" style="156" customWidth="1"/>
    <col min="2" max="2" width="14.140625" style="156" customWidth="1"/>
    <col min="3" max="3" width="28.7109375" style="156" customWidth="1"/>
    <col min="4" max="4" width="23.7109375" style="156" customWidth="1"/>
    <col min="5" max="5" width="14.28125" style="156" bestFit="1" customWidth="1"/>
    <col min="6" max="6" width="27.140625" style="156" bestFit="1" customWidth="1"/>
    <col min="7" max="7" width="23.421875" style="156" bestFit="1" customWidth="1"/>
    <col min="8" max="16384" width="9.140625" style="156" customWidth="1"/>
  </cols>
  <sheetData>
    <row r="1" spans="1:7" s="126" customFormat="1" ht="19.5" customHeight="1">
      <c r="A1" s="657" t="s">
        <v>728</v>
      </c>
      <c r="B1" s="657"/>
      <c r="C1" s="657"/>
      <c r="D1" s="657"/>
      <c r="E1" s="657"/>
      <c r="F1" s="657"/>
      <c r="G1" s="656"/>
    </row>
    <row r="2" spans="1:7" s="152" customFormat="1" ht="16.5" customHeight="1">
      <c r="A2" s="123" t="s">
        <v>6</v>
      </c>
      <c r="B2" s="151" t="s">
        <v>19</v>
      </c>
      <c r="C2" s="151" t="s">
        <v>19</v>
      </c>
      <c r="D2" s="151" t="s">
        <v>19</v>
      </c>
      <c r="E2" s="150" t="s">
        <v>9</v>
      </c>
      <c r="F2" s="150" t="s">
        <v>9</v>
      </c>
      <c r="G2" s="668" t="s">
        <v>9</v>
      </c>
    </row>
    <row r="3" spans="1:7" s="152" customFormat="1" ht="16.5" customHeight="1">
      <c r="A3" s="669"/>
      <c r="B3" s="668" t="s">
        <v>729</v>
      </c>
      <c r="C3" s="151" t="s">
        <v>730</v>
      </c>
      <c r="D3" s="668" t="s">
        <v>731</v>
      </c>
      <c r="E3" s="668" t="s">
        <v>729</v>
      </c>
      <c r="F3" s="151" t="s">
        <v>730</v>
      </c>
      <c r="G3" s="668" t="s">
        <v>731</v>
      </c>
    </row>
    <row r="4" spans="1:7" s="124" customFormat="1" ht="16.5" customHeight="1">
      <c r="A4" s="124">
        <v>2537</v>
      </c>
      <c r="B4" s="153">
        <v>59095419</v>
      </c>
      <c r="C4" s="154">
        <f aca="true" t="shared" si="0" ref="C4:C19">B4/513115.02</f>
        <v>115.1699262282363</v>
      </c>
      <c r="D4" s="155">
        <v>1.3</v>
      </c>
      <c r="E4" s="153">
        <v>5584226</v>
      </c>
      <c r="F4" s="153">
        <f>E4/1568.737</f>
        <v>3559.6954747672808</v>
      </c>
      <c r="G4" s="155">
        <v>0.21</v>
      </c>
    </row>
    <row r="5" spans="1:7" s="124" customFormat="1" ht="16.5" customHeight="1">
      <c r="A5" s="124">
        <v>2538</v>
      </c>
      <c r="B5" s="153">
        <v>59460382</v>
      </c>
      <c r="C5" s="154">
        <f t="shared" si="0"/>
        <v>115.88119560405774</v>
      </c>
      <c r="D5" s="155">
        <f>(B5-B4)/B4*100</f>
        <v>0.6175825574567801</v>
      </c>
      <c r="E5" s="153">
        <v>5570743</v>
      </c>
      <c r="F5" s="153">
        <f aca="true" t="shared" si="1" ref="F5:F20">E5/1568.737</f>
        <v>3551.100662507482</v>
      </c>
      <c r="G5" s="155">
        <f aca="true" t="shared" si="2" ref="G5:G20">(E5-E4)/E4*100</f>
        <v>-0.24144796431949567</v>
      </c>
    </row>
    <row r="6" spans="1:7" s="124" customFormat="1" ht="16.5" customHeight="1">
      <c r="A6" s="124">
        <v>2539</v>
      </c>
      <c r="B6" s="153">
        <v>60116182</v>
      </c>
      <c r="C6" s="154">
        <f t="shared" si="0"/>
        <v>117.15927161906116</v>
      </c>
      <c r="D6" s="155">
        <f>(B6-B5)/B5*100</f>
        <v>1.102919251342852</v>
      </c>
      <c r="E6" s="153">
        <v>5584963</v>
      </c>
      <c r="F6" s="153">
        <f t="shared" si="1"/>
        <v>3560.1652794572956</v>
      </c>
      <c r="G6" s="155">
        <f t="shared" si="2"/>
        <v>0.2552621795692244</v>
      </c>
    </row>
    <row r="7" spans="1:7" s="124" customFormat="1" ht="16.5" customHeight="1">
      <c r="A7" s="124">
        <v>2540</v>
      </c>
      <c r="B7" s="153">
        <v>60816227</v>
      </c>
      <c r="C7" s="154">
        <f t="shared" si="0"/>
        <v>118.52357586414055</v>
      </c>
      <c r="D7" s="155">
        <f>(B7-B6)/B6*100</f>
        <v>1.1644867932564313</v>
      </c>
      <c r="E7" s="153">
        <v>5604772</v>
      </c>
      <c r="F7" s="153">
        <f t="shared" si="1"/>
        <v>3572.792635094346</v>
      </c>
      <c r="G7" s="155">
        <f t="shared" si="2"/>
        <v>0.35468453416790763</v>
      </c>
    </row>
    <row r="8" spans="1:7" s="124" customFormat="1" ht="16.5" customHeight="1">
      <c r="A8" s="124">
        <v>2541</v>
      </c>
      <c r="B8" s="153">
        <v>61466178</v>
      </c>
      <c r="C8" s="154">
        <f t="shared" si="0"/>
        <v>119.7902528754664</v>
      </c>
      <c r="D8" s="155">
        <f aca="true" t="shared" si="3" ref="D8:D20">(B8-B7)/B7*100</f>
        <v>1.0687131248704396</v>
      </c>
      <c r="E8" s="153">
        <v>5647799</v>
      </c>
      <c r="F8" s="153">
        <f t="shared" si="1"/>
        <v>3600.220432105573</v>
      </c>
      <c r="G8" s="155">
        <f t="shared" si="2"/>
        <v>0.7676851083326851</v>
      </c>
    </row>
    <row r="9" spans="1:7" s="124" customFormat="1" ht="16.5" customHeight="1">
      <c r="A9" s="124">
        <v>2542</v>
      </c>
      <c r="B9" s="153">
        <v>61661701</v>
      </c>
      <c r="C9" s="154">
        <f t="shared" si="0"/>
        <v>120.17130389205913</v>
      </c>
      <c r="D9" s="155">
        <f t="shared" si="3"/>
        <v>0.318098515902518</v>
      </c>
      <c r="E9" s="153">
        <v>5662499</v>
      </c>
      <c r="F9" s="153">
        <f t="shared" si="1"/>
        <v>3609.591027686604</v>
      </c>
      <c r="G9" s="155">
        <f t="shared" si="2"/>
        <v>0.26027838455299135</v>
      </c>
    </row>
    <row r="10" spans="1:7" s="124" customFormat="1" ht="16.5" customHeight="1">
      <c r="A10" s="124">
        <v>2543</v>
      </c>
      <c r="B10" s="153">
        <v>61878746</v>
      </c>
      <c r="C10" s="154">
        <f t="shared" si="0"/>
        <v>120.59429872078194</v>
      </c>
      <c r="D10" s="155">
        <f t="shared" si="3"/>
        <v>0.3519932088801767</v>
      </c>
      <c r="E10" s="153">
        <v>5680380</v>
      </c>
      <c r="F10" s="153">
        <f t="shared" si="1"/>
        <v>3620.9893691549314</v>
      </c>
      <c r="G10" s="155">
        <f t="shared" si="2"/>
        <v>0.31577930521488834</v>
      </c>
    </row>
    <row r="11" spans="1:7" s="124" customFormat="1" ht="16.5" customHeight="1">
      <c r="A11" s="124">
        <v>2544</v>
      </c>
      <c r="B11" s="153">
        <v>62308887</v>
      </c>
      <c r="C11" s="154">
        <f t="shared" si="0"/>
        <v>121.43259224803046</v>
      </c>
      <c r="D11" s="155">
        <f t="shared" si="3"/>
        <v>0.6951352892639421</v>
      </c>
      <c r="E11" s="153">
        <v>5726203</v>
      </c>
      <c r="F11" s="153">
        <f t="shared" si="1"/>
        <v>3650.199491692999</v>
      </c>
      <c r="G11" s="155">
        <f t="shared" si="2"/>
        <v>0.8066889891169252</v>
      </c>
    </row>
    <row r="12" spans="1:7" s="124" customFormat="1" ht="16.5" customHeight="1">
      <c r="A12" s="124">
        <v>2545</v>
      </c>
      <c r="B12" s="153">
        <v>62799872</v>
      </c>
      <c r="C12" s="154">
        <f t="shared" si="0"/>
        <v>122.38946347740902</v>
      </c>
      <c r="D12" s="155">
        <f t="shared" si="3"/>
        <v>0.7879855083914434</v>
      </c>
      <c r="E12" s="153">
        <v>5782159</v>
      </c>
      <c r="F12" s="153">
        <f t="shared" si="1"/>
        <v>3685.8689506271603</v>
      </c>
      <c r="G12" s="155">
        <f t="shared" si="2"/>
        <v>0.9771920415675098</v>
      </c>
    </row>
    <row r="13" spans="1:7" s="124" customFormat="1" ht="16.5" customHeight="1">
      <c r="A13" s="124">
        <v>2546</v>
      </c>
      <c r="B13" s="153">
        <v>63079765</v>
      </c>
      <c r="C13" s="154">
        <f t="shared" si="0"/>
        <v>122.93494156534338</v>
      </c>
      <c r="D13" s="155">
        <f t="shared" si="3"/>
        <v>0.4456903988594117</v>
      </c>
      <c r="E13" s="153">
        <v>5844607</v>
      </c>
      <c r="F13" s="153">
        <f t="shared" si="1"/>
        <v>3725.6767705485368</v>
      </c>
      <c r="G13" s="155">
        <f t="shared" si="2"/>
        <v>1.080011808737878</v>
      </c>
    </row>
    <row r="14" spans="1:7" s="124" customFormat="1" ht="16.5" customHeight="1">
      <c r="A14" s="124">
        <v>2547</v>
      </c>
      <c r="B14" s="153">
        <v>61973621</v>
      </c>
      <c r="C14" s="154">
        <f t="shared" si="0"/>
        <v>120.77919878470912</v>
      </c>
      <c r="D14" s="155">
        <f t="shared" si="3"/>
        <v>-1.753563920220692</v>
      </c>
      <c r="E14" s="153">
        <v>5634132</v>
      </c>
      <c r="F14" s="153">
        <f t="shared" si="1"/>
        <v>3591.5083280371405</v>
      </c>
      <c r="G14" s="155">
        <f t="shared" si="2"/>
        <v>-3.6011831077778194</v>
      </c>
    </row>
    <row r="15" spans="1:7" s="124" customFormat="1" ht="16.5" customHeight="1">
      <c r="A15" s="114">
        <v>2548</v>
      </c>
      <c r="B15" s="125">
        <v>62418054</v>
      </c>
      <c r="C15" s="116">
        <f t="shared" si="0"/>
        <v>121.64534571605407</v>
      </c>
      <c r="D15" s="155">
        <f t="shared" si="3"/>
        <v>0.7171325361156483</v>
      </c>
      <c r="E15" s="125">
        <v>5658953</v>
      </c>
      <c r="F15" s="117">
        <f t="shared" si="1"/>
        <v>3607.3306105484858</v>
      </c>
      <c r="G15" s="155">
        <f t="shared" si="2"/>
        <v>0.4405470088382736</v>
      </c>
    </row>
    <row r="16" spans="1:7" s="114" customFormat="1" ht="16.5" customHeight="1">
      <c r="A16" s="114">
        <v>2549</v>
      </c>
      <c r="B16" s="125">
        <v>62828706</v>
      </c>
      <c r="C16" s="116">
        <f t="shared" si="0"/>
        <v>122.44565750579665</v>
      </c>
      <c r="D16" s="155">
        <f t="shared" si="3"/>
        <v>0.6579058039842126</v>
      </c>
      <c r="E16" s="125">
        <v>5695956</v>
      </c>
      <c r="F16" s="117">
        <f t="shared" si="1"/>
        <v>3630.918375737934</v>
      </c>
      <c r="G16" s="155">
        <f t="shared" si="2"/>
        <v>0.6538842079091308</v>
      </c>
    </row>
    <row r="17" spans="1:7" s="114" customFormat="1" ht="16.5" customHeight="1">
      <c r="A17" s="114">
        <v>2550</v>
      </c>
      <c r="B17" s="125">
        <v>63038247</v>
      </c>
      <c r="C17" s="116">
        <f t="shared" si="0"/>
        <v>122.8540279331523</v>
      </c>
      <c r="D17" s="155">
        <f t="shared" si="3"/>
        <v>0.33351156396568155</v>
      </c>
      <c r="E17" s="125">
        <v>5716248</v>
      </c>
      <c r="F17" s="117">
        <f t="shared" si="1"/>
        <v>3643.8536223726474</v>
      </c>
      <c r="G17" s="155">
        <f t="shared" si="2"/>
        <v>0.35625275195243783</v>
      </c>
    </row>
    <row r="18" spans="1:7" s="114" customFormat="1" ht="16.5" customHeight="1">
      <c r="A18" s="114">
        <v>2551</v>
      </c>
      <c r="B18" s="125">
        <v>63389730</v>
      </c>
      <c r="C18" s="116">
        <f t="shared" si="0"/>
        <v>123.53902639607003</v>
      </c>
      <c r="D18" s="155">
        <f t="shared" si="3"/>
        <v>0.5575710250952886</v>
      </c>
      <c r="E18" s="125">
        <v>5710883</v>
      </c>
      <c r="F18" s="117">
        <f t="shared" si="1"/>
        <v>3640.4336737133117</v>
      </c>
      <c r="G18" s="155">
        <f t="shared" si="2"/>
        <v>-0.09385527010024758</v>
      </c>
    </row>
    <row r="19" spans="1:7" s="114" customFormat="1" ht="16.5" customHeight="1">
      <c r="A19" s="114">
        <v>2552</v>
      </c>
      <c r="B19" s="125">
        <v>63525062</v>
      </c>
      <c r="C19" s="116">
        <f t="shared" si="0"/>
        <v>123.80277232968156</v>
      </c>
      <c r="D19" s="155">
        <f t="shared" si="3"/>
        <v>0.21349199625869997</v>
      </c>
      <c r="E19" s="125">
        <v>5702595</v>
      </c>
      <c r="F19" s="117">
        <f t="shared" si="1"/>
        <v>3635.1504426809593</v>
      </c>
      <c r="G19" s="155">
        <f t="shared" si="2"/>
        <v>-0.145126419154446</v>
      </c>
    </row>
    <row r="20" spans="1:7" s="114" customFormat="1" ht="16.5" customHeight="1">
      <c r="A20" s="114">
        <v>2553</v>
      </c>
      <c r="B20" s="125">
        <v>63878267</v>
      </c>
      <c r="C20" s="116">
        <f>B20/513115.02</f>
        <v>124.49112676530108</v>
      </c>
      <c r="D20" s="155">
        <f t="shared" si="3"/>
        <v>0.5560089024391665</v>
      </c>
      <c r="E20" s="125">
        <v>5701394</v>
      </c>
      <c r="F20" s="117">
        <f t="shared" si="1"/>
        <v>3634.384858647434</v>
      </c>
      <c r="G20" s="155">
        <f t="shared" si="2"/>
        <v>-0.02106058732910193</v>
      </c>
    </row>
    <row r="21" spans="1:7" s="114" customFormat="1" ht="16.5" customHeight="1">
      <c r="A21" s="118">
        <v>2554</v>
      </c>
      <c r="B21" s="120">
        <v>64076033</v>
      </c>
      <c r="C21" s="194">
        <f>B21/513115.02</f>
        <v>124.87654912148157</v>
      </c>
      <c r="D21" s="195">
        <f>(B21-B20)/B20*100</f>
        <v>0.30959825506850397</v>
      </c>
      <c r="E21" s="120">
        <v>5674843</v>
      </c>
      <c r="F21" s="119">
        <f>E21/1568.737</f>
        <v>3617.459778152743</v>
      </c>
      <c r="G21" s="195">
        <f>(E21-E20)/E20*100</f>
        <v>-0.46569312697912124</v>
      </c>
    </row>
    <row r="22" s="157" customFormat="1" ht="16.5" customHeight="1">
      <c r="A22" s="157" t="s">
        <v>199</v>
      </c>
    </row>
  </sheetData>
  <sheetProtection/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25"/>
  <sheetViews>
    <sheetView showGridLines="0" zoomScale="120" zoomScaleNormal="120" zoomScaleSheetLayoutView="140" zoomScalePageLayoutView="0" workbookViewId="0" topLeftCell="A1">
      <selection activeCell="H12" sqref="H12"/>
    </sheetView>
  </sheetViews>
  <sheetFormatPr defaultColWidth="12.28125" defaultRowHeight="23.25"/>
  <cols>
    <col min="1" max="1" width="20.8515625" style="162" customWidth="1"/>
    <col min="2" max="2" width="14.28125" style="98" customWidth="1"/>
    <col min="3" max="3" width="24.421875" style="98" customWidth="1"/>
    <col min="4" max="4" width="14.140625" style="98" customWidth="1"/>
    <col min="5" max="5" width="17.28125" style="98" customWidth="1"/>
    <col min="6" max="6" width="5.140625" style="98" customWidth="1"/>
    <col min="7" max="7" width="12.28125" style="98" customWidth="1"/>
    <col min="8" max="8" width="19.8515625" style="98" bestFit="1" customWidth="1"/>
    <col min="9" max="9" width="12.28125" style="98" customWidth="1"/>
    <col min="10" max="10" width="12.28125" style="163" customWidth="1"/>
    <col min="11" max="12" width="12.28125" style="98" customWidth="1"/>
    <col min="13" max="13" width="12.28125" style="163" customWidth="1"/>
    <col min="14" max="16384" width="12.28125" style="98" customWidth="1"/>
  </cols>
  <sheetData>
    <row r="1" spans="1:13" s="160" customFormat="1" ht="19.5">
      <c r="A1" s="670" t="s">
        <v>254</v>
      </c>
      <c r="B1" s="670"/>
      <c r="C1" s="670"/>
      <c r="D1" s="670"/>
      <c r="E1" s="670"/>
      <c r="H1" s="98"/>
      <c r="J1" s="161"/>
      <c r="M1" s="161"/>
    </row>
    <row r="2" spans="1:10" s="167" customFormat="1" ht="18.75" customHeight="1">
      <c r="A2" s="671" t="s">
        <v>200</v>
      </c>
      <c r="B2" s="671" t="s">
        <v>11</v>
      </c>
      <c r="C2" s="671" t="s">
        <v>12</v>
      </c>
      <c r="D2" s="671" t="s">
        <v>9</v>
      </c>
      <c r="E2" s="671" t="s">
        <v>13</v>
      </c>
      <c r="G2" s="168"/>
      <c r="J2" s="168"/>
    </row>
    <row r="3" spans="1:10" s="167" customFormat="1" ht="18.75" customHeight="1">
      <c r="A3" s="169">
        <v>2543</v>
      </c>
      <c r="B3" s="170">
        <v>61878746</v>
      </c>
      <c r="C3" s="171">
        <v>9400478</v>
      </c>
      <c r="D3" s="170">
        <v>5680380</v>
      </c>
      <c r="E3" s="170">
        <v>3720098</v>
      </c>
      <c r="F3" s="165"/>
      <c r="G3" s="166"/>
      <c r="J3" s="168"/>
    </row>
    <row r="4" spans="1:10" s="167" customFormat="1" ht="18.75" customHeight="1">
      <c r="A4" s="169">
        <v>2544</v>
      </c>
      <c r="B4" s="170">
        <v>62308887</v>
      </c>
      <c r="C4" s="170">
        <v>9528891</v>
      </c>
      <c r="D4" s="170">
        <v>5726203</v>
      </c>
      <c r="E4" s="170">
        <v>3802688</v>
      </c>
      <c r="F4" s="165"/>
      <c r="G4" s="166"/>
      <c r="J4" s="168"/>
    </row>
    <row r="5" spans="1:10" s="164" customFormat="1" ht="18.75" customHeight="1">
      <c r="A5" s="169">
        <v>2545</v>
      </c>
      <c r="B5" s="170">
        <v>62799872</v>
      </c>
      <c r="C5" s="170">
        <v>9668854</v>
      </c>
      <c r="D5" s="170">
        <v>5782159</v>
      </c>
      <c r="E5" s="170">
        <v>3886695</v>
      </c>
      <c r="G5" s="172"/>
      <c r="J5" s="172"/>
    </row>
    <row r="6" spans="1:10" s="164" customFormat="1" ht="18.75" customHeight="1">
      <c r="A6" s="169">
        <v>2546</v>
      </c>
      <c r="B6" s="170">
        <v>63079765</v>
      </c>
      <c r="C6" s="170">
        <v>9815354</v>
      </c>
      <c r="D6" s="170">
        <v>5844607</v>
      </c>
      <c r="E6" s="170">
        <v>3970747</v>
      </c>
      <c r="F6" s="165"/>
      <c r="G6" s="166"/>
      <c r="J6" s="172"/>
    </row>
    <row r="7" spans="1:10" s="164" customFormat="1" ht="18.75" customHeight="1">
      <c r="A7" s="169">
        <v>2547</v>
      </c>
      <c r="B7" s="170">
        <v>61973621</v>
      </c>
      <c r="C7" s="170">
        <v>9636541</v>
      </c>
      <c r="D7" s="170">
        <v>5634132</v>
      </c>
      <c r="E7" s="170">
        <v>4002409</v>
      </c>
      <c r="F7" s="165"/>
      <c r="G7" s="166"/>
      <c r="J7" s="172"/>
    </row>
    <row r="8" spans="1:10" s="164" customFormat="1" ht="18.75" customHeight="1">
      <c r="A8" s="169">
        <v>2548</v>
      </c>
      <c r="B8" s="170">
        <v>62418054</v>
      </c>
      <c r="C8" s="170">
        <v>9785136</v>
      </c>
      <c r="D8" s="170">
        <v>5658953</v>
      </c>
      <c r="E8" s="170">
        <v>4126183</v>
      </c>
      <c r="G8" s="172"/>
      <c r="J8" s="172"/>
    </row>
    <row r="9" spans="1:10" s="164" customFormat="1" ht="18.75" customHeight="1">
      <c r="A9" s="169">
        <v>2549</v>
      </c>
      <c r="B9" s="170">
        <v>62828706</v>
      </c>
      <c r="C9" s="170">
        <v>9948392</v>
      </c>
      <c r="D9" s="170">
        <v>5695956</v>
      </c>
      <c r="E9" s="170">
        <v>4252436</v>
      </c>
      <c r="F9" s="165"/>
      <c r="G9" s="166"/>
      <c r="J9" s="172"/>
    </row>
    <row r="10" spans="1:10" s="164" customFormat="1" ht="18.75" customHeight="1">
      <c r="A10" s="169">
        <v>2550</v>
      </c>
      <c r="B10" s="170">
        <v>63038247</v>
      </c>
      <c r="C10" s="170">
        <v>10065126</v>
      </c>
      <c r="D10" s="170">
        <v>5716248</v>
      </c>
      <c r="E10" s="170">
        <v>4348878</v>
      </c>
      <c r="F10" s="165"/>
      <c r="G10" s="166"/>
      <c r="J10" s="172"/>
    </row>
    <row r="11" spans="1:10" s="164" customFormat="1" ht="18.75" customHeight="1">
      <c r="A11" s="169">
        <v>2551</v>
      </c>
      <c r="B11" s="170">
        <v>63389730</v>
      </c>
      <c r="C11" s="170">
        <v>10161694</v>
      </c>
      <c r="D11" s="170">
        <v>5710883</v>
      </c>
      <c r="E11" s="170">
        <v>4450811</v>
      </c>
      <c r="G11" s="172"/>
      <c r="J11" s="172"/>
    </row>
    <row r="12" spans="1:10" s="164" customFormat="1" ht="18.75" customHeight="1">
      <c r="A12" s="169">
        <v>2552</v>
      </c>
      <c r="B12" s="170">
        <v>63525062</v>
      </c>
      <c r="C12" s="170">
        <v>10237179</v>
      </c>
      <c r="D12" s="170">
        <v>5702595</v>
      </c>
      <c r="E12" s="170">
        <v>4534584</v>
      </c>
      <c r="F12" s="165"/>
      <c r="G12" s="166"/>
      <c r="J12" s="172"/>
    </row>
    <row r="13" spans="1:10" s="164" customFormat="1" ht="18.75" customHeight="1">
      <c r="A13" s="169">
        <v>2553</v>
      </c>
      <c r="B13" s="170">
        <v>63878267</v>
      </c>
      <c r="C13" s="170">
        <v>10326093</v>
      </c>
      <c r="D13" s="170">
        <v>5701394</v>
      </c>
      <c r="E13" s="170">
        <v>4624699</v>
      </c>
      <c r="F13" s="165"/>
      <c r="G13" s="166"/>
      <c r="J13" s="172"/>
    </row>
    <row r="14" spans="1:10" s="164" customFormat="1" ht="18.75" customHeight="1">
      <c r="A14" s="169">
        <v>2554</v>
      </c>
      <c r="B14" s="170">
        <v>64076033</v>
      </c>
      <c r="C14" s="173">
        <v>10376753</v>
      </c>
      <c r="D14" s="170">
        <v>5674843</v>
      </c>
      <c r="E14" s="170">
        <v>4701910</v>
      </c>
      <c r="G14" s="172"/>
      <c r="J14" s="172"/>
    </row>
    <row r="15" spans="1:10" s="164" customFormat="1" ht="30" customHeight="1">
      <c r="A15" s="174" t="s">
        <v>201</v>
      </c>
      <c r="B15" s="158">
        <f>62932916+(84834.37*13)</f>
        <v>64035762.81</v>
      </c>
      <c r="C15" s="159">
        <f>9912540.9+(43833.62*13)</f>
        <v>10482377.96</v>
      </c>
      <c r="D15" s="159">
        <f>5710696.1-(2144.07*13)</f>
        <v>5682823.1899999995</v>
      </c>
      <c r="E15" s="159">
        <f>4201844.8+(45977.68*13)</f>
        <v>4799554.64</v>
      </c>
      <c r="F15" s="165"/>
      <c r="G15" s="166"/>
      <c r="J15" s="172"/>
    </row>
    <row r="16" spans="1:10" s="164" customFormat="1" ht="30" customHeight="1">
      <c r="A16" s="174" t="s">
        <v>215</v>
      </c>
      <c r="B16" s="158">
        <f>62932916+(84834.37*15)</f>
        <v>64205431.55</v>
      </c>
      <c r="C16" s="159">
        <f>9912540.9+(43833.62*15)</f>
        <v>10570045.200000001</v>
      </c>
      <c r="D16" s="159">
        <f>5710696.1-(2144.07*15)</f>
        <v>5678535.05</v>
      </c>
      <c r="E16" s="159">
        <f>4201844.8+(45977.68*15)</f>
        <v>4891510</v>
      </c>
      <c r="G16" s="172"/>
      <c r="J16" s="172"/>
    </row>
    <row r="17" spans="1:13" s="164" customFormat="1" ht="18.75" customHeight="1">
      <c r="A17" s="167" t="s">
        <v>216</v>
      </c>
      <c r="I17" s="175"/>
      <c r="J17" s="176"/>
      <c r="M17" s="172"/>
    </row>
    <row r="18" spans="1:13" s="164" customFormat="1" ht="18.75" customHeight="1">
      <c r="A18" s="177" t="s">
        <v>255</v>
      </c>
      <c r="I18" s="175"/>
      <c r="J18" s="176"/>
      <c r="M18" s="172"/>
    </row>
    <row r="19" spans="1:6" s="103" customFormat="1" ht="18.75" customHeight="1">
      <c r="A19" s="178" t="s">
        <v>206</v>
      </c>
      <c r="C19" s="179" t="s">
        <v>217</v>
      </c>
      <c r="F19" s="180"/>
    </row>
    <row r="20" spans="1:6" s="103" customFormat="1" ht="18.75" customHeight="1">
      <c r="A20" s="178" t="s">
        <v>207</v>
      </c>
      <c r="C20" s="179" t="s">
        <v>218</v>
      </c>
      <c r="F20" s="180"/>
    </row>
    <row r="21" spans="1:6" s="103" customFormat="1" ht="18.75" customHeight="1">
      <c r="A21" s="178" t="s">
        <v>208</v>
      </c>
      <c r="C21" s="179" t="s">
        <v>219</v>
      </c>
      <c r="F21" s="180"/>
    </row>
    <row r="22" spans="1:6" s="103" customFormat="1" ht="18.75" customHeight="1">
      <c r="A22" s="178" t="s">
        <v>209</v>
      </c>
      <c r="C22" s="179" t="s">
        <v>220</v>
      </c>
      <c r="F22" s="180"/>
    </row>
    <row r="24" spans="9:10" ht="21">
      <c r="I24" s="165"/>
      <c r="J24" s="166"/>
    </row>
    <row r="25" spans="9:10" ht="21">
      <c r="I25" s="165"/>
      <c r="J25" s="166"/>
    </row>
  </sheetData>
  <sheetProtection/>
  <printOptions horizontalCentered="1"/>
  <pageMargins left="0.15748031496062992" right="0" top="1.1811023622047245" bottom="1.1811023622047245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23"/>
  <sheetViews>
    <sheetView showGridLines="0" zoomScale="120" zoomScaleNormal="120" zoomScaleSheetLayoutView="140" zoomScalePageLayoutView="0" workbookViewId="0" topLeftCell="A1">
      <selection activeCell="H8" sqref="H8"/>
    </sheetView>
  </sheetViews>
  <sheetFormatPr defaultColWidth="12.28125" defaultRowHeight="23.25"/>
  <cols>
    <col min="1" max="1" width="20.8515625" style="162" customWidth="1"/>
    <col min="2" max="2" width="14.28125" style="98" customWidth="1"/>
    <col min="3" max="3" width="12.7109375" style="98" customWidth="1"/>
    <col min="4" max="4" width="12.140625" style="98" customWidth="1"/>
    <col min="5" max="6" width="13.7109375" style="98" customWidth="1"/>
    <col min="7" max="7" width="12.28125" style="98" customWidth="1"/>
    <col min="8" max="8" width="19.8515625" style="98" bestFit="1" customWidth="1"/>
    <col min="9" max="9" width="12.28125" style="98" customWidth="1"/>
    <col min="10" max="10" width="12.28125" style="163" customWidth="1"/>
    <col min="11" max="12" width="12.28125" style="98" customWidth="1"/>
    <col min="13" max="13" width="12.28125" style="163" customWidth="1"/>
    <col min="14" max="16384" width="12.28125" style="98" customWidth="1"/>
  </cols>
  <sheetData>
    <row r="1" spans="1:13" s="160" customFormat="1" ht="19.5">
      <c r="A1" s="670" t="s">
        <v>732</v>
      </c>
      <c r="B1" s="670"/>
      <c r="C1" s="670"/>
      <c r="D1" s="670"/>
      <c r="E1" s="670"/>
      <c r="F1" s="670"/>
      <c r="H1" s="98"/>
      <c r="J1" s="161"/>
      <c r="M1" s="161"/>
    </row>
    <row r="2" spans="1:6" s="167" customFormat="1" ht="18.75" customHeight="1">
      <c r="A2" s="671" t="s">
        <v>200</v>
      </c>
      <c r="B2" s="671" t="s">
        <v>14</v>
      </c>
      <c r="C2" s="671" t="s">
        <v>15</v>
      </c>
      <c r="D2" s="671" t="s">
        <v>17</v>
      </c>
      <c r="E2" s="671" t="s">
        <v>16</v>
      </c>
      <c r="F2" s="671" t="s">
        <v>18</v>
      </c>
    </row>
    <row r="3" spans="1:7" s="167" customFormat="1" ht="18.75" customHeight="1">
      <c r="A3" s="169">
        <v>2543</v>
      </c>
      <c r="B3" s="170">
        <v>995838</v>
      </c>
      <c r="C3" s="170">
        <v>859607</v>
      </c>
      <c r="D3" s="170">
        <v>654701</v>
      </c>
      <c r="E3" s="170">
        <v>781138</v>
      </c>
      <c r="F3" s="170">
        <v>428814</v>
      </c>
      <c r="G3" s="181"/>
    </row>
    <row r="4" spans="1:7" s="167" customFormat="1" ht="18.75" customHeight="1">
      <c r="A4" s="169">
        <v>2544</v>
      </c>
      <c r="B4" s="170">
        <v>1011692</v>
      </c>
      <c r="C4" s="170">
        <v>884077</v>
      </c>
      <c r="D4" s="170">
        <v>679417</v>
      </c>
      <c r="E4" s="170">
        <v>791914</v>
      </c>
      <c r="F4" s="170">
        <v>435588</v>
      </c>
      <c r="G4" s="181"/>
    </row>
    <row r="5" spans="1:7" s="164" customFormat="1" ht="18.75" customHeight="1">
      <c r="A5" s="169">
        <v>2545</v>
      </c>
      <c r="B5" s="170">
        <v>1027719</v>
      </c>
      <c r="C5" s="170">
        <v>905197</v>
      </c>
      <c r="D5" s="170">
        <v>708909</v>
      </c>
      <c r="E5" s="170">
        <v>801956</v>
      </c>
      <c r="F5" s="170">
        <v>442914</v>
      </c>
      <c r="G5" s="181"/>
    </row>
    <row r="6" spans="1:7" s="164" customFormat="1" ht="18.75" customHeight="1">
      <c r="A6" s="169">
        <v>2546</v>
      </c>
      <c r="B6" s="170">
        <v>1045850</v>
      </c>
      <c r="C6" s="170">
        <v>924890</v>
      </c>
      <c r="D6" s="170">
        <v>739404</v>
      </c>
      <c r="E6" s="170">
        <v>812404</v>
      </c>
      <c r="F6" s="170">
        <v>448199</v>
      </c>
      <c r="G6" s="181"/>
    </row>
    <row r="7" spans="1:7" s="164" customFormat="1" ht="18.75" customHeight="1">
      <c r="A7" s="169">
        <v>2547</v>
      </c>
      <c r="B7" s="170">
        <v>1049416</v>
      </c>
      <c r="C7" s="170">
        <v>942292</v>
      </c>
      <c r="D7" s="170">
        <v>769998</v>
      </c>
      <c r="E7" s="170">
        <v>798016</v>
      </c>
      <c r="F7" s="170">
        <v>442687</v>
      </c>
      <c r="G7" s="181"/>
    </row>
    <row r="8" spans="1:7" s="164" customFormat="1" ht="18.75" customHeight="1">
      <c r="A8" s="169">
        <v>2548</v>
      </c>
      <c r="B8" s="170">
        <v>1077523</v>
      </c>
      <c r="C8" s="170">
        <v>972280</v>
      </c>
      <c r="D8" s="170">
        <v>815402</v>
      </c>
      <c r="E8" s="170">
        <v>808961</v>
      </c>
      <c r="F8" s="170">
        <v>452017</v>
      </c>
      <c r="G8" s="181"/>
    </row>
    <row r="9" spans="1:7" s="164" customFormat="1" ht="18.75" customHeight="1">
      <c r="A9" s="169">
        <v>2549</v>
      </c>
      <c r="B9" s="170">
        <v>1107626</v>
      </c>
      <c r="C9" s="170">
        <v>999057</v>
      </c>
      <c r="D9" s="170">
        <v>861338</v>
      </c>
      <c r="E9" s="170">
        <v>821905</v>
      </c>
      <c r="F9" s="170">
        <v>462510</v>
      </c>
      <c r="G9" s="181"/>
    </row>
    <row r="10" spans="1:7" s="164" customFormat="1" ht="18.75" customHeight="1">
      <c r="A10" s="169">
        <v>2550</v>
      </c>
      <c r="B10" s="170">
        <v>1126940</v>
      </c>
      <c r="C10" s="170">
        <v>1024191</v>
      </c>
      <c r="D10" s="170">
        <v>896843</v>
      </c>
      <c r="E10" s="170">
        <v>830970</v>
      </c>
      <c r="F10" s="170">
        <v>469934</v>
      </c>
      <c r="G10" s="181"/>
    </row>
    <row r="11" spans="1:7" s="164" customFormat="1" ht="18.75" customHeight="1">
      <c r="A11" s="169">
        <v>2551</v>
      </c>
      <c r="B11" s="170">
        <v>1147224</v>
      </c>
      <c r="C11" s="170">
        <v>1052592</v>
      </c>
      <c r="D11" s="170">
        <v>929250</v>
      </c>
      <c r="E11" s="170">
        <v>843599</v>
      </c>
      <c r="F11" s="170">
        <v>478146</v>
      </c>
      <c r="G11" s="181"/>
    </row>
    <row r="12" spans="1:7" s="164" customFormat="1" ht="18.75" customHeight="1">
      <c r="A12" s="169">
        <v>2552</v>
      </c>
      <c r="B12" s="170">
        <v>1164105</v>
      </c>
      <c r="C12" s="170">
        <v>1078071</v>
      </c>
      <c r="D12" s="170">
        <v>956376</v>
      </c>
      <c r="E12" s="170">
        <v>851426</v>
      </c>
      <c r="F12" s="170">
        <v>484606</v>
      </c>
      <c r="G12" s="181"/>
    </row>
    <row r="13" spans="1:7" s="164" customFormat="1" ht="18.75" customHeight="1">
      <c r="A13" s="169">
        <v>2553</v>
      </c>
      <c r="B13" s="170">
        <v>1185180</v>
      </c>
      <c r="C13" s="170">
        <v>1101743</v>
      </c>
      <c r="D13" s="170">
        <v>985643</v>
      </c>
      <c r="E13" s="170">
        <v>860246</v>
      </c>
      <c r="F13" s="170">
        <v>491887</v>
      </c>
      <c r="G13" s="181"/>
    </row>
    <row r="14" spans="1:7" s="164" customFormat="1" ht="18.75" customHeight="1">
      <c r="A14" s="169">
        <v>2554</v>
      </c>
      <c r="B14" s="170">
        <v>1203223</v>
      </c>
      <c r="C14" s="170">
        <v>1122627</v>
      </c>
      <c r="D14" s="170">
        <v>1010898</v>
      </c>
      <c r="E14" s="170">
        <v>866064</v>
      </c>
      <c r="F14" s="170">
        <v>499098</v>
      </c>
      <c r="G14" s="181"/>
    </row>
    <row r="15" spans="1:7" s="164" customFormat="1" ht="17.25">
      <c r="A15" s="174" t="s">
        <v>201</v>
      </c>
      <c r="B15" s="159">
        <f>1095194.7+(9732.3*13)</f>
        <v>1221714.5999999999</v>
      </c>
      <c r="C15" s="159">
        <f>988885.33+(12191.11*13)</f>
        <v>1147369.76</v>
      </c>
      <c r="D15" s="159">
        <f>834014.92+(17101.7*13)</f>
        <v>1056337.02</v>
      </c>
      <c r="E15" s="159">
        <f>822383.25+(3781.9*13)</f>
        <v>871547.95</v>
      </c>
      <c r="F15" s="159">
        <f>461366.67+(3170.68*13)</f>
        <v>502585.51</v>
      </c>
      <c r="G15" s="181"/>
    </row>
    <row r="16" spans="1:7" s="164" customFormat="1" ht="17.25">
      <c r="A16" s="174" t="s">
        <v>215</v>
      </c>
      <c r="B16" s="159">
        <f>1095194.7+(9732.3*15)</f>
        <v>1241179.2</v>
      </c>
      <c r="C16" s="159">
        <f>988885.33+(12191.11*15)</f>
        <v>1171751.98</v>
      </c>
      <c r="D16" s="159">
        <f>834014.92+(17101.7*15)</f>
        <v>1090540.42</v>
      </c>
      <c r="E16" s="159">
        <f>822383.25+(3781.9*15)</f>
        <v>879111.75</v>
      </c>
      <c r="F16" s="159">
        <f>461366.67+(3170.68*15)</f>
        <v>508926.87</v>
      </c>
      <c r="G16" s="181"/>
    </row>
    <row r="17" spans="1:13" s="164" customFormat="1" ht="18.75" customHeight="1">
      <c r="A17" s="162" t="s">
        <v>216</v>
      </c>
      <c r="B17" s="98"/>
      <c r="C17" s="98"/>
      <c r="I17" s="175"/>
      <c r="J17" s="176"/>
      <c r="M17" s="172"/>
    </row>
    <row r="18" spans="1:13" s="164" customFormat="1" ht="18.75" customHeight="1">
      <c r="A18" s="182" t="s">
        <v>221</v>
      </c>
      <c r="B18" s="98"/>
      <c r="C18" s="98"/>
      <c r="I18" s="175"/>
      <c r="J18" s="176"/>
      <c r="M18" s="172"/>
    </row>
    <row r="19" spans="1:3" s="103" customFormat="1" ht="18.75" customHeight="1">
      <c r="A19" s="183" t="s">
        <v>210</v>
      </c>
      <c r="B19" s="184" t="s">
        <v>222</v>
      </c>
      <c r="C19" s="99"/>
    </row>
    <row r="20" spans="1:3" s="103" customFormat="1" ht="18.75" customHeight="1">
      <c r="A20" s="183" t="s">
        <v>211</v>
      </c>
      <c r="B20" s="185" t="s">
        <v>223</v>
      </c>
      <c r="C20" s="99"/>
    </row>
    <row r="21" spans="1:3" s="103" customFormat="1" ht="18.75" customHeight="1">
      <c r="A21" s="183" t="s">
        <v>212</v>
      </c>
      <c r="B21" s="185" t="s">
        <v>224</v>
      </c>
      <c r="C21" s="99"/>
    </row>
    <row r="22" spans="1:3" s="103" customFormat="1" ht="18.75" customHeight="1">
      <c r="A22" s="183" t="s">
        <v>213</v>
      </c>
      <c r="B22" s="185" t="s">
        <v>722</v>
      </c>
      <c r="C22" s="99"/>
    </row>
    <row r="23" spans="1:3" s="103" customFormat="1" ht="18.75" customHeight="1">
      <c r="A23" s="183" t="s">
        <v>214</v>
      </c>
      <c r="B23" s="185" t="s">
        <v>225</v>
      </c>
      <c r="C23" s="99"/>
    </row>
  </sheetData>
  <sheetProtection/>
  <printOptions horizontalCentered="1"/>
  <pageMargins left="0.15748031496062992" right="0" top="1.1811023622047245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nong</dc:creator>
  <cp:keywords/>
  <dc:description/>
  <cp:lastModifiedBy>DTK Computer</cp:lastModifiedBy>
  <cp:lastPrinted>2012-08-11T08:33:50Z</cp:lastPrinted>
  <dcterms:created xsi:type="dcterms:W3CDTF">2002-01-23T02:01:09Z</dcterms:created>
  <dcterms:modified xsi:type="dcterms:W3CDTF">2015-11-10T08:04:55Z</dcterms:modified>
  <cp:category/>
  <cp:version/>
  <cp:contentType/>
  <cp:contentStatus/>
</cp:coreProperties>
</file>