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.xml" ContentType="application/vnd.openxmlformats-officedocument.drawing+xml"/>
  <Override PartName="/xl/worksheets/sheet18.xml" ContentType="application/vnd.openxmlformats-officedocument.spreadsheetml.worksheet+xml"/>
  <Override PartName="/xl/drawings/drawing2.xml" ContentType="application/vnd.openxmlformats-officedocument.drawing+xml"/>
  <Override PartName="/xl/worksheets/sheet19.xml" ContentType="application/vnd.openxmlformats-officedocument.spreadsheetml.worksheet+xml"/>
  <Override PartName="/xl/drawings/drawing3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5.xml" ContentType="application/vnd.openxmlformats-officedocument.drawing+xml"/>
  <Override PartName="/xl/worksheets/sheet25.xml" ContentType="application/vnd.openxmlformats-officedocument.spreadsheetml.worksheet+xml"/>
  <Override PartName="/xl/drawings/drawing6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drawings/drawing7.xml" ContentType="application/vnd.openxmlformats-officedocument.drawing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5" windowWidth="9195" windowHeight="4770" tabRatio="897" firstSheet="34" activeTab="39"/>
  </bookViews>
  <sheets>
    <sheet name="(03)_POPเกินล้าน" sheetId="1" r:id="rId1"/>
    <sheet name="(04)pop A D H เขต" sheetId="2" r:id="rId2"/>
    <sheet name="(07-12) POPแขวง" sheetId="3" r:id="rId3"/>
    <sheet name="(13) POP7ปี " sheetId="4" r:id="rId4"/>
    <sheet name="(14a)_R POP กทม.  ประเทศ" sheetId="5" r:id="rId5"/>
    <sheet name="(15a)_pop กทม. ประเทศ4ปี" sheetId="6" r:id="rId6"/>
    <sheet name="(15b)_ความหนาแน่นกทม.-ประเทศ" sheetId="7" r:id="rId7"/>
    <sheet name="(16) pop_ประมาณการ54,55" sheetId="8" r:id="rId8"/>
    <sheet name="(18)_pop_ประมาณการ54,55 (5จ.)" sheetId="9" r:id="rId9"/>
    <sheet name="(20-79) POPอายุตามเขต" sheetId="10" r:id="rId10"/>
    <sheet name="(80) สมรส หย่า ฯ" sheetId="11" r:id="rId11"/>
    <sheet name="(81) บ้าน" sheetId="12" r:id="rId12"/>
    <sheet name="(83) เกิด-ตาย " sheetId="13" r:id="rId13"/>
    <sheet name="(86) ย้ายเข้า-ออก " sheetId="14" r:id="rId14"/>
    <sheet name="(89a)_รายจ่ายจริงกทม.ต่อปชก." sheetId="15" r:id="rId15"/>
    <sheet name="(90) ประชากร15 UP+ผู้มีงานทำ" sheetId="16" r:id="rId16"/>
    <sheet name="(91a) ทั่วราชอาณาจักร" sheetId="17" r:id="rId17"/>
    <sheet name="(91b)ทั่วราชอาณาจักร1" sheetId="18" r:id="rId18"/>
    <sheet name="(93a) pop15up(สถานภาพแรงงงาน)" sheetId="19" r:id="rId19"/>
    <sheet name="(93b) ผู้มีงานทำ" sheetId="20" r:id="rId20"/>
    <sheet name="(94a) กทม." sheetId="21" r:id="rId21"/>
    <sheet name="(94b) ผู้มีงานทำ (2)" sheetId="22" r:id="rId22"/>
    <sheet name="(95) ผู้ว่างงาน" sheetId="23" r:id="rId23"/>
    <sheet name="(96a) ว่างงาน (เพิ่ม)" sheetId="24" r:id="rId24"/>
    <sheet name="(96b) ว่างงาน(เพิ่ม)" sheetId="25" r:id="rId25"/>
    <sheet name="(97) ประชากรแฝง" sheetId="26" r:id="rId26"/>
    <sheet name="(98) แรงงาน" sheetId="27" r:id="rId27"/>
    <sheet name="(99) ครัวเรือน" sheetId="28" r:id="rId28"/>
    <sheet name="(100) หลังคาเรือนของชุมชน" sheetId="29" r:id="rId29"/>
    <sheet name="(103-104) ชุมชน" sheetId="30" r:id="rId30"/>
    <sheet name="(105)_สภาวะเศรษฐกิจฯ +กราฟ" sheetId="31" r:id="rId31"/>
    <sheet name="(106a)_สภาวะเศรษฐกิจฯ(2)" sheetId="32" r:id="rId32"/>
    <sheet name="(106b)_สภาวะเศรษฐกิจฯ(2)" sheetId="33" r:id="rId33"/>
    <sheet name="(107)_ภาวะครองชีพข้าราชการ" sheetId="34" r:id="rId34"/>
    <sheet name="(108)_ภาวะครองชีพข้าราชการ (2)" sheetId="35" r:id="rId35"/>
    <sheet name="(109)_ขรก.ลูกจ้าง ตามพ.ศ." sheetId="36" r:id="rId36"/>
    <sheet name=" (110)_ขรก.ลูกจ้าง (หน่วยงาน)" sheetId="37" r:id="rId37"/>
    <sheet name="(111)_ขรก.ครู ลูกจ้าง (เขต)" sheetId="38" r:id="rId38"/>
    <sheet name="(113a) อบรม สัมมนา" sheetId="39" r:id="rId39"/>
    <sheet name="(114-115) โครงการ อบรม สัมมนา" sheetId="40" r:id="rId40"/>
  </sheets>
  <externalReferences>
    <externalReference r:id="rId43"/>
    <externalReference r:id="rId44"/>
    <externalReference r:id="rId45"/>
    <externalReference r:id="rId46"/>
  </externalReferences>
  <definedNames>
    <definedName name="aaa" localSheetId="30" hidden="1">{"'ความหนาแน่นกทม.-ประเทศ'!$A$1:$L$20"}</definedName>
    <definedName name="aaa" localSheetId="21" hidden="1">{"'ความหนาแน่นกทม.-ประเทศ'!$A$1:$L$20"}</definedName>
    <definedName name="aaa" localSheetId="24" hidden="1">{"'ความหนาแน่นกทม.-ประเทศ'!$A$1:$L$20"}</definedName>
    <definedName name="aaa" hidden="1">{"'ความหนาแน่นกทม.-ประเทศ'!$A$1:$L$20"}</definedName>
    <definedName name="Color">'[2]Color'!$A:$A</definedName>
    <definedName name="HTML_CodePage" hidden="1">874</definedName>
    <definedName name="HTML_Control" localSheetId="36" hidden="1">{"'ความหนาแน่นกทม.-ประเทศ'!$A$1:$L$20"}</definedName>
    <definedName name="HTML_Control" localSheetId="0" hidden="1">{"'ความหนาแน่นกทม.-ประเทศ'!$A$1:$L$20"}</definedName>
    <definedName name="HTML_Control" localSheetId="1" hidden="1">{"'ความหนาแน่นกทม.-ประเทศ'!$A$1:$L$20"}</definedName>
    <definedName name="HTML_Control" localSheetId="2" hidden="1">{"'ความหนาแน่นกทม.-ประเทศ'!$A$1:$L$20"}</definedName>
    <definedName name="HTML_Control" localSheetId="28" hidden="1">{"'ผู้ป่วยนอก-ในตามกลุ่มงาน'!$A$35:$S$59","'เอดส์'!$A$19:$N$33"}</definedName>
    <definedName name="HTML_Control" localSheetId="29" hidden="1">{"'ผู้ป่วยนอก-ในตามกลุ่มงาน'!$A$35:$S$59","'เอดส์'!$A$19:$N$33"}</definedName>
    <definedName name="HTML_Control" localSheetId="30" hidden="1">{"'ความหนาแน่นกทม.-ประเทศ'!$A$1:$L$20"}</definedName>
    <definedName name="HTML_Control" localSheetId="37" hidden="1">{"'ความหนาแน่นกทม.-ประเทศ'!$A$1:$L$20"}</definedName>
    <definedName name="HTML_Control" localSheetId="38" hidden="1">{"'ความหนาแน่นกทม.-ประเทศ'!$A$1:$L$20"}</definedName>
    <definedName name="HTML_Control" localSheetId="39" hidden="1">{"'ความหนาแน่นกทม.-ประเทศ'!$A$1:$L$20"}</definedName>
    <definedName name="HTML_Control" localSheetId="4" hidden="1">{"'ความหนาแน่นกทม.-ประเทศ'!$A$1:$L$20"}</definedName>
    <definedName name="HTML_Control" localSheetId="7" hidden="1">{"'ความหนาแน่นกทม.-ประเทศ'!$A$1:$L$20"}</definedName>
    <definedName name="HTML_Control" localSheetId="8" hidden="1">{"'ความหนาแน่นกทม.-ประเทศ'!$A$1:$L$20"}</definedName>
    <definedName name="HTML_Control" localSheetId="9" hidden="1">{"'ความหนาแน่นกทม.-ประเทศ'!$A$1:$L$20"}</definedName>
    <definedName name="HTML_Control" localSheetId="10" hidden="1">{"'ความหนาแน่นกทม.-ประเทศ'!$A$1:$L$20"}</definedName>
    <definedName name="HTML_Control" localSheetId="12" hidden="1">{"'ความหนาแน่นกทม.-ประเทศ'!$A$1:$L$20"}</definedName>
    <definedName name="HTML_Control" localSheetId="21" hidden="1">{"'ความหนาแน่นกทม.-ประเทศ'!$A$1:$L$20"}</definedName>
    <definedName name="HTML_Control" localSheetId="23" hidden="1">{"'ความหนาแน่นกทม.-ประเทศ'!$A$1:$L$20"}</definedName>
    <definedName name="HTML_Control" localSheetId="24" hidden="1">{"'ความหนาแน่นกทม.-ประเทศ'!$A$1:$L$20"}</definedName>
    <definedName name="HTML_Control" hidden="1">{"'ความหนาแน่นกทม.-ประเทศ'!$A$1:$L$20"}</definedName>
    <definedName name="HTML_Description" hidden="1">""</definedName>
    <definedName name="HTML_Email" hidden="1">""</definedName>
    <definedName name="HTML_Header" localSheetId="36" hidden="1">"ความหนาแน่นกทม.-ประเทศ"</definedName>
    <definedName name="HTML_Header" localSheetId="28" hidden="1">""</definedName>
    <definedName name="HTML_Header" localSheetId="29" hidden="1">""</definedName>
    <definedName name="HTML_Header" hidden="1">"ความหนาแน่นกทม.-ประเทศ"</definedName>
    <definedName name="HTML_LastUpdate" localSheetId="36" hidden="1">"1/9/2003"</definedName>
    <definedName name="HTML_LastUpdate" localSheetId="28" hidden="1">"30/7/03"</definedName>
    <definedName name="HTML_LastUpdate" localSheetId="29" hidden="1">"30/7/03"</definedName>
    <definedName name="HTML_LastUpdate" hidden="1">"1/9/2003"</definedName>
    <definedName name="HTML_LineAfter" hidden="1">FALSE</definedName>
    <definedName name="HTML_LineBefore" hidden="1">FALSE</definedName>
    <definedName name="HTML_Name" localSheetId="36" hidden="1">"BMA"</definedName>
    <definedName name="HTML_Name" localSheetId="28" hidden="1">"Tak"</definedName>
    <definedName name="HTML_Name" localSheetId="29" hidden="1">"Tak"</definedName>
    <definedName name="HTML_Name" hidden="1">"BMA"</definedName>
    <definedName name="HTML_OBDlg2" hidden="1">TRUE</definedName>
    <definedName name="HTML_OBDlg4" hidden="1">TRUE</definedName>
    <definedName name="HTML_OS" hidden="1">0</definedName>
    <definedName name="HTML_PathFile" localSheetId="36" hidden="1">"D:\STAT\WEB46\ADMIN\คนน.ไทย-กทม..htm"</definedName>
    <definedName name="HTML_PathFile" localSheetId="28" hidden="1">"D:\WEB46-2\ทรัพยากรมนุษย์\เอดส์2.htm"</definedName>
    <definedName name="HTML_PathFile" localSheetId="29" hidden="1">"D:\WEB46-2\ทรัพยากรมนุษย์\เอดส์2.htm"</definedName>
    <definedName name="HTML_PathFile" hidden="1">"D:\STAT\WEB46\ADMIN\คนน.ไทย-กทม..htm"</definedName>
    <definedName name="HTML_Title" localSheetId="36" hidden="1">""</definedName>
    <definedName name="HTML_Title" localSheetId="28" hidden="1">"3 Human"</definedName>
    <definedName name="HTML_Title" localSheetId="29" hidden="1">"3 Human"</definedName>
    <definedName name="HTML_Title" hidden="1">""</definedName>
    <definedName name="normal">#REF!</definedName>
    <definedName name="_xlnm.Print_Area" localSheetId="30">'(105)_สภาวะเศรษฐกิจฯ +กราฟ'!$A$1:$D$20</definedName>
    <definedName name="_xlnm.Print_Area" localSheetId="31">'(106a)_สภาวะเศรษฐกิจฯ(2)'!$A$1:$G$10</definedName>
    <definedName name="_xlnm.Print_Area" localSheetId="38">'(113a) อบรม สัมมนา'!$A$1:$F$15</definedName>
    <definedName name="_xlnm.Print_Area" localSheetId="4">'(14a)_R POP กทม.  ประเทศ'!$A$1:$O$12</definedName>
    <definedName name="_xlnm.Print_Area" localSheetId="9">'(20-79) POPอายุตามเขต'!$A$1:$DE$161</definedName>
    <definedName name="_xlnm.Print_Area" localSheetId="17">'(91b)ทั่วราชอาณาจักร1'!$A$1:$P$14</definedName>
  </definedNames>
  <calcPr fullCalcOnLoad="1" refMode="R1C1"/>
</workbook>
</file>

<file path=xl/sharedStrings.xml><?xml version="1.0" encoding="utf-8"?>
<sst xmlns="http://schemas.openxmlformats.org/spreadsheetml/2006/main" count="2077" uniqueCount="850">
  <si>
    <t>สำนักงานเขต</t>
  </si>
  <si>
    <t>รวม</t>
  </si>
  <si>
    <t>ข้าราชการครู</t>
  </si>
  <si>
    <t>ข้าราชการสามัญ</t>
  </si>
  <si>
    <t>ลูกจ้างชั่วคราว</t>
  </si>
  <si>
    <t>ลูกจ้างประจำ</t>
  </si>
  <si>
    <t>พ.ศ.</t>
  </si>
  <si>
    <t>ประชากร</t>
  </si>
  <si>
    <t>พื้นที่</t>
  </si>
  <si>
    <t>ความหนาแน่น</t>
  </si>
  <si>
    <t>ชาย</t>
  </si>
  <si>
    <t>หญิง</t>
  </si>
  <si>
    <t>(ตร.กม.)</t>
  </si>
  <si>
    <t>(คน/ตร.กม.)</t>
  </si>
  <si>
    <t>กรุงเทพมหานคร</t>
  </si>
  <si>
    <t>จังหวัด</t>
  </si>
  <si>
    <t>ทั่วราชอาณาจักร</t>
  </si>
  <si>
    <t>กรุงเทพมหานครและปริมณฑล</t>
  </si>
  <si>
    <t>เขตปริมณฑล</t>
  </si>
  <si>
    <t>สมุทรปราการ</t>
  </si>
  <si>
    <t>นนทบุรี</t>
  </si>
  <si>
    <t>นครปฐม</t>
  </si>
  <si>
    <t>ปทุมธานี</t>
  </si>
  <si>
    <t>สมุทรสาคร</t>
  </si>
  <si>
    <t>ประเทศไทย</t>
  </si>
  <si>
    <t>เพศ</t>
  </si>
  <si>
    <t>ประชากร (คน)</t>
  </si>
  <si>
    <t xml:space="preserve">ชาย </t>
  </si>
  <si>
    <t xml:space="preserve">รวม </t>
  </si>
  <si>
    <t>เขต</t>
  </si>
  <si>
    <t>เพิ่ม/ลด (%)</t>
  </si>
  <si>
    <t>&lt; 1</t>
  </si>
  <si>
    <t>&gt; 100</t>
  </si>
  <si>
    <t>เขต/แขวง</t>
  </si>
  <si>
    <t>จำนวนประชากร พื้นที่ ความหนาแน่น จำนวนบ้าน จำแนกตามแขวง ในเขตกรุงเทพมหานคร</t>
  </si>
  <si>
    <t>ปลัดกรุงเทพมหานคร</t>
  </si>
  <si>
    <t>สำนักงานเลขานุการสภากรุงเทพมหานคร</t>
  </si>
  <si>
    <t>สำนักงานเลขานุการผู้ว่าราชการกรุงเทพมหานคร</t>
  </si>
  <si>
    <t>สำนักงานคณะกรรมการข้าราชการกรุงเทพมหานคร</t>
  </si>
  <si>
    <t>สำนักปลัดกรุงเทพมหานคร</t>
  </si>
  <si>
    <t xml:space="preserve">สำนักยุทธศาสตร์และประเมินผล </t>
  </si>
  <si>
    <t>สำนักการแพทย์</t>
  </si>
  <si>
    <t>สำนักอนามัย</t>
  </si>
  <si>
    <t xml:space="preserve">สำนักการศึกษา </t>
  </si>
  <si>
    <t>สำนักการโยธา</t>
  </si>
  <si>
    <t>สำนักการระบายน้ำ</t>
  </si>
  <si>
    <t>สำนักการคลัง</t>
  </si>
  <si>
    <t>สำนักเทศกิจ</t>
  </si>
  <si>
    <t>สำนักการจราจรและขนส่ง</t>
  </si>
  <si>
    <t>สำนักผังเมือง</t>
  </si>
  <si>
    <t>สำนักป้องกันและบรรเทาสาธารณภัย</t>
  </si>
  <si>
    <t xml:space="preserve">สำนักสิ่งแวดล้อม </t>
  </si>
  <si>
    <t>สำนักวัฒนธรรม กีฬา และการท่องเที่ยว</t>
  </si>
  <si>
    <t>สำนักพัฒนาสังคม</t>
  </si>
  <si>
    <t>กรอบอัตรากำลังข้าราชการ ข้าราชการครู และลูกจ้าง สังกัดกรุงเทพมหานคร</t>
  </si>
  <si>
    <t xml:space="preserve">สำนักงบประมาณกรุงเทพมหานคร </t>
  </si>
  <si>
    <t>2554 (คน)</t>
  </si>
  <si>
    <t xml:space="preserve"> </t>
  </si>
  <si>
    <t>การสร้างเส้นทางการพัฒนาในสายวิชาชีพ (Training Road Map : TRM)</t>
  </si>
  <si>
    <t>การวางแผนพัฒนารายบุคคล (Individual Development Plan : IDP)</t>
  </si>
  <si>
    <t>การสร้างระบบ e-learning เป็นเครื่องมือในการส่งเสริมการฝึกอบรมและพัฒนา</t>
  </si>
  <si>
    <t>หมายเหตุ   : *ดำเนินโครงการฝึกอบรมการใช้เครื่องมือทางการบริหารอย่างต่อเนื่อง (หลักสูตร IDP) ปีงบประมาณ 2553</t>
  </si>
  <si>
    <t xml:space="preserve">โครงการที่ฝึกอบรม/สัมมนา </t>
  </si>
  <si>
    <t>โครงการสัมมนาก่อนเกษียณอายุราชการ</t>
  </si>
  <si>
    <t>โครงการรักษ์สุขภาพ</t>
  </si>
  <si>
    <t>โครงการฝึกอบรมหลักสูตรการบริหารงานเขต (ผู้ช่วยผู้อำนวยการเขต)</t>
  </si>
  <si>
    <t>ยุทธศาสตร์ที่ 1  การพัฒนาความสามารถของบุคลากรให้เป็นไปตามหลักสมรรถนะของกรุงเทพมหานคร (Core Competency)</t>
  </si>
  <si>
    <t>ยุทธศาสตร์ที่ 3  การสร้างเส้นทางการพัฒนาในสายวิชาชีพ (Training Road Map : TRM)</t>
  </si>
  <si>
    <t>รวมยุทธศาสตร์ที่ 1</t>
  </si>
  <si>
    <t>รวมยุทธศาสตร์ที่ 2</t>
  </si>
  <si>
    <t>รวมยุทธศาสตร์ที่ 3</t>
  </si>
  <si>
    <t>รวมยุทธศาสตร์ที่ 4</t>
  </si>
  <si>
    <t>รวมยุทธศาสตร์ที่ 5</t>
  </si>
  <si>
    <t>รวมยุทธศาสตร์ที่ 6</t>
  </si>
  <si>
    <t>รวมยุทธศาสตร์ที่ 7</t>
  </si>
  <si>
    <t>รวมยุทธศาสตร์ที่ 8</t>
  </si>
  <si>
    <t>รวมยุทธศาสตร์ที่ 9</t>
  </si>
  <si>
    <t>ยุทธศาสตร์ที่ 6  การวางแผนพัฒนารายบุคคล (Individual Development Plan : IDP)</t>
  </si>
  <si>
    <t>ยุทธศาสตร์ที่ 7  การสร้างกระบวนการพัฒนาข้าราชการที่มีศักยภาพสูง (High Potential Development Program)</t>
  </si>
  <si>
    <t>ยุทธศาสตร์ที่ 8  การสร้างความสามารถด้านภาษาต่างประเทศและเทคโนโลยีสารสนเทศ (Foreign Language &amp; IT)</t>
  </si>
  <si>
    <t>ยุทธศาสตร์ที่ 9  การสร้างระบบ e-learning เป็นเครื่องมือในการส่งเสริมการฝึกอบรมและพัฒนา</t>
  </si>
  <si>
    <t>โครงการส่งเสริมสมรรถภาพลูกจ้างกรุงเทพมหานคร</t>
  </si>
  <si>
    <t>โครงการ BMA Excellence</t>
  </si>
  <si>
    <t>การเสริมสร้างจิตสำนึกและคุณธรรมจริยธรรมในการเป็นข้าราชการที่ดี</t>
  </si>
  <si>
    <t>*</t>
  </si>
  <si>
    <t xml:space="preserve">  หมายเหตุ     : * รวมข้าราชการสามัญและข้าราชการวิสามัญ</t>
  </si>
  <si>
    <t>-</t>
  </si>
  <si>
    <t>ข้าราชการสามัญ (คน)</t>
  </si>
  <si>
    <t>ข้าราชการครู (คน)</t>
  </si>
  <si>
    <t>ลูกจ้างประจำ (คน)</t>
  </si>
  <si>
    <t>ลูกจ้างชั่วคราว (คน)</t>
  </si>
  <si>
    <t xml:space="preserve">  สนข.</t>
  </si>
  <si>
    <t xml:space="preserve"> รวม</t>
  </si>
  <si>
    <t xml:space="preserve">   รวม</t>
  </si>
  <si>
    <t xml:space="preserve">  รวม</t>
  </si>
  <si>
    <t xml:space="preserve">   สนข.</t>
  </si>
  <si>
    <t>พระนคร</t>
  </si>
  <si>
    <t>ป้อมปราบศัตรูพ่าย</t>
  </si>
  <si>
    <t>สัมพันธวงศ์</t>
  </si>
  <si>
    <t>บางรัก</t>
  </si>
  <si>
    <t>ปทุมวัน</t>
  </si>
  <si>
    <t>ยานนาวา</t>
  </si>
  <si>
    <t>ดุสิต</t>
  </si>
  <si>
    <t>พญาไท</t>
  </si>
  <si>
    <t>ห้วยขวาง</t>
  </si>
  <si>
    <t>พระโขนง</t>
  </si>
  <si>
    <t>บางกะปิ</t>
  </si>
  <si>
    <t>บางเขน</t>
  </si>
  <si>
    <t>มีนบุรี</t>
  </si>
  <si>
    <t>ลาดกระบัง</t>
  </si>
  <si>
    <t>หนองจอก</t>
  </si>
  <si>
    <t>ธนบุรี</t>
  </si>
  <si>
    <t>คลองสาน</t>
  </si>
  <si>
    <t>บางกอกใหญ่</t>
  </si>
  <si>
    <t>บางกอกน้อย</t>
  </si>
  <si>
    <t>ตลิ่งชัน</t>
  </si>
  <si>
    <t>ภาษีเจริญ</t>
  </si>
  <si>
    <t>หนองแขม</t>
  </si>
  <si>
    <t>บางขุนเทียน</t>
  </si>
  <si>
    <t>ราษฎร์บูรณะ</t>
  </si>
  <si>
    <t>ดอนเมือง</t>
  </si>
  <si>
    <t>จตุจักร</t>
  </si>
  <si>
    <t>ลาดพร้าว</t>
  </si>
  <si>
    <t>บึงกุ่ม</t>
  </si>
  <si>
    <t>สาทร</t>
  </si>
  <si>
    <t>บางคอแหลม</t>
  </si>
  <si>
    <t>บางซื่อ</t>
  </si>
  <si>
    <t>ราชเทวี</t>
  </si>
  <si>
    <t>คลองเตย</t>
  </si>
  <si>
    <t>ประเวศ</t>
  </si>
  <si>
    <t>บางพลัด</t>
  </si>
  <si>
    <t>จอมทอง</t>
  </si>
  <si>
    <t>ดินแดง</t>
  </si>
  <si>
    <t>สวนหลวง</t>
  </si>
  <si>
    <t>หลักสี่</t>
  </si>
  <si>
    <t>สายไหม</t>
  </si>
  <si>
    <t>คันนายาว</t>
  </si>
  <si>
    <t>สะพานสูง</t>
  </si>
  <si>
    <t>วังทองหลาง</t>
  </si>
  <si>
    <t>คลองสามวา</t>
  </si>
  <si>
    <t>บางนา</t>
  </si>
  <si>
    <t>วัฒนา</t>
  </si>
  <si>
    <t>ทวีวัฒนา</t>
  </si>
  <si>
    <t>บางแค</t>
  </si>
  <si>
    <t>ทุ่งครุ</t>
  </si>
  <si>
    <t>บางบอน</t>
  </si>
  <si>
    <t>แหล่งข้อมูล : กองอัตรากำลัง สำนักงานคณะกรรมการข้าราชการกรุงเทพมหานคร</t>
  </si>
  <si>
    <t xml:space="preserve">    รร.</t>
  </si>
  <si>
    <t xml:space="preserve">      รร.</t>
  </si>
  <si>
    <t xml:space="preserve">  รร.</t>
  </si>
  <si>
    <t xml:space="preserve">  แหล่งข้อมูล  : กองอัตรากำลัง สำนักงานคณะกรรมการข้าราชการกรุงเทพมหานคร</t>
  </si>
  <si>
    <t>สำนักงานเขต 50  เขต</t>
  </si>
  <si>
    <t>สมรส (คู่)</t>
  </si>
  <si>
    <t>หย่า (คู่)</t>
  </si>
  <si>
    <t>รับรองบุตร (ราย)</t>
  </si>
  <si>
    <t>แหล่งข้อมูล : สำนักงานปกครองและทะเบียน สำนักปลัดกรุงเทพมหานคร</t>
  </si>
  <si>
    <t>นครราชสีมา</t>
  </si>
  <si>
    <t>อุบลราชธานี</t>
  </si>
  <si>
    <t>ขอนแก่น</t>
  </si>
  <si>
    <t>เชียงใหม่</t>
  </si>
  <si>
    <t>บุรีรัมย์</t>
  </si>
  <si>
    <t>อุดรธานี</t>
  </si>
  <si>
    <t>นครศรีธรรมราช</t>
  </si>
  <si>
    <t>ศรีสะเกษ</t>
  </si>
  <si>
    <t>สุรินทร์</t>
  </si>
  <si>
    <t>สงขลา</t>
  </si>
  <si>
    <t>ชลบุรี</t>
  </si>
  <si>
    <t>ร้อยเอ็ด</t>
  </si>
  <si>
    <t>เชียงราย</t>
  </si>
  <si>
    <t>ชัยภูมิ</t>
  </si>
  <si>
    <t>สกลนคร</t>
  </si>
  <si>
    <t>นครสวรรค์</t>
  </si>
  <si>
    <t>สุราษฎร์ธานี</t>
  </si>
  <si>
    <t>เพชรบูรณ์</t>
  </si>
  <si>
    <t>แหล่งข้อมูล  :  สำนักบริหารการทะเบียน กรมการปกครอง กระทรวงมหาดไทย</t>
  </si>
  <si>
    <t>แหล่งข้อมูล  :  สำนักบริหารการทะเบียน  กรมการปกครอง  กระทรวงมหาดไทย</t>
  </si>
  <si>
    <t>แหล่งข้อมูล : สำนักบริหารการทะเบียน  กรมการปกครอง  กระทรวงมหาดไทย</t>
  </si>
  <si>
    <t xml:space="preserve"> ปี พ.ศ.</t>
  </si>
  <si>
    <t>ปีงบประมาณ</t>
  </si>
  <si>
    <r>
      <t xml:space="preserve">หมายเหตุ </t>
    </r>
    <r>
      <rPr>
        <b/>
        <sz val="12"/>
        <color indexed="9"/>
        <rFont val="TH SarabunPSK"/>
        <family val="2"/>
      </rPr>
      <t>.</t>
    </r>
    <r>
      <rPr>
        <b/>
        <sz val="12"/>
        <rFont val="TH SarabunPSK"/>
        <family val="2"/>
      </rPr>
      <t xml:space="preserve">   :  * ประชากรต่ำกว่า 1 ล้านคน     </t>
    </r>
  </si>
  <si>
    <r>
      <t xml:space="preserve">แหล่งข้อมูล  :  </t>
    </r>
    <r>
      <rPr>
        <b/>
        <sz val="12"/>
        <rFont val="TH SarabunPSK"/>
        <family val="2"/>
      </rPr>
      <t>- ทั่วราชอาณาจักร</t>
    </r>
  </si>
  <si>
    <r>
      <t xml:space="preserve">แหล่งข้อมูล  :  </t>
    </r>
    <r>
      <rPr>
        <b/>
        <sz val="12"/>
        <rFont val="TH SarabunPSK"/>
        <family val="2"/>
      </rPr>
      <t xml:space="preserve">- กรุงเทพมหานครและปริมณฑล          </t>
    </r>
  </si>
  <si>
    <r>
      <t xml:space="preserve">แหล่งข้อมูล  :  </t>
    </r>
    <r>
      <rPr>
        <b/>
        <sz val="12"/>
        <rFont val="TH SarabunPSK"/>
        <family val="2"/>
      </rPr>
      <t xml:space="preserve">- กรุงเทพมหานคร          </t>
    </r>
  </si>
  <si>
    <r>
      <t xml:space="preserve">แหล่งข้อมูล  :  </t>
    </r>
    <r>
      <rPr>
        <b/>
        <sz val="12"/>
        <rFont val="TH SarabunPSK"/>
        <family val="2"/>
      </rPr>
      <t xml:space="preserve">- เขตปริมณฑล          </t>
    </r>
  </si>
  <si>
    <r>
      <t xml:space="preserve">แหล่งข้อมูล  :  </t>
    </r>
    <r>
      <rPr>
        <b/>
        <sz val="11"/>
        <rFont val="TH SarabunPSK"/>
        <family val="2"/>
      </rPr>
      <t>- สมุทรปราการ</t>
    </r>
  </si>
  <si>
    <r>
      <t xml:space="preserve">แหล่งข้อมูล  :  </t>
    </r>
    <r>
      <rPr>
        <b/>
        <sz val="11"/>
        <rFont val="TH SarabunPSK"/>
        <family val="2"/>
      </rPr>
      <t xml:space="preserve">- นนทบุรี        </t>
    </r>
  </si>
  <si>
    <r>
      <t xml:space="preserve">แหล่งข้อมูล  :  </t>
    </r>
    <r>
      <rPr>
        <b/>
        <sz val="11"/>
        <rFont val="TH SarabunPSK"/>
        <family val="2"/>
      </rPr>
      <t xml:space="preserve">- ปทุมธานี          </t>
    </r>
  </si>
  <si>
    <r>
      <t xml:space="preserve">แหล่งข้อมูล  :  </t>
    </r>
    <r>
      <rPr>
        <b/>
        <sz val="11"/>
        <rFont val="TH SarabunPSK"/>
        <family val="2"/>
      </rPr>
      <t xml:space="preserve">- นครปฐม        </t>
    </r>
  </si>
  <si>
    <r>
      <t xml:space="preserve">แหล่งข้อมูล  :  </t>
    </r>
    <r>
      <rPr>
        <b/>
        <sz val="11"/>
        <rFont val="TH SarabunPSK"/>
        <family val="2"/>
      </rPr>
      <t xml:space="preserve">- สมุทรสาคร      </t>
    </r>
  </si>
  <si>
    <t>ประมาณการของปี พ.ศ. 2556</t>
  </si>
  <si>
    <t>โครงการฝึกอบรมปฐมนิเทศ</t>
  </si>
  <si>
    <t>โครงการฝึกอบรมส่งเสริมพัฒนาศักยภาพบุคลากรระดับปฏิบัติการของกรุงเทพมหานคร</t>
  </si>
  <si>
    <t>โครงการพัฒนาความรู้เสริมสร้างวินัยพนักงานขับรถยนต์</t>
  </si>
  <si>
    <t>โครงการดำเนินการเพื่อการสร้างและพัฒนาหลักสูตร/ประเมินผลการฝึกอบรม</t>
  </si>
  <si>
    <t>โครงการรักษาศีลและเจริญภาวนา</t>
  </si>
  <si>
    <t>โครงการพัฒนาจิตพิชิตงาน</t>
  </si>
  <si>
    <t>โครงการสร้างคุณธรรมนำความมั่นคงในชีวิต</t>
  </si>
  <si>
    <t>โครงการพัฒนาศักยภาพบุคลากรด้าน e-learning</t>
  </si>
  <si>
    <t>โครงการฝึกอบรมภาษาอังกฤษหลักสูตรสำหรับการศึกษาและฝึกอบรมเพิ่มเติม (IELS)</t>
  </si>
  <si>
    <t>ยุทธศาสตร์ที่ 4  การพัฒนาความสามารถทางการบริหารจัดการ (Managerial Capability) และการพัฒนาภาวะผู้นำ (Leadership)</t>
  </si>
  <si>
    <t>โครงการฝึกอบรมหลักสูตรปฐมนิเทศลูกจ้างประจำ</t>
  </si>
  <si>
    <t>ยุทธศาสตร์ที่ 5  การเสริมสร้างจิตสำนึกและคุณธรรมจริยธรรมในการเป็นข้าราชการที่ดี</t>
  </si>
  <si>
    <t>แหล่งข้อมูล : สำนักบริหารการทะเบียน กรมการปกครอง กระทรวงมหาดไทย</t>
  </si>
  <si>
    <r>
      <t xml:space="preserve">หมายเหตุ   : </t>
    </r>
    <r>
      <rPr>
        <b/>
        <sz val="13"/>
        <rFont val="TH SarabunPSK"/>
        <family val="2"/>
      </rPr>
      <t>สัญชาติอื่น คือ จำนวนประชากรที่ไม่ได้สัญชาติไทย และมีชื่ออยู่ในทะเบียนบ้าน</t>
    </r>
  </si>
  <si>
    <r>
      <t xml:space="preserve">หมายเหตุ   : </t>
    </r>
    <r>
      <rPr>
        <b/>
        <sz val="13"/>
        <rFont val="TH SarabunPSK"/>
        <family val="2"/>
      </rPr>
      <t>อยู่ระหว่างย้าย คือ จำนวนประชากรที่ย้ายออกแต่ยังไม่ได้ย้ายเข้า</t>
    </r>
  </si>
  <si>
    <t xml:space="preserve">จำนวนประชากร  พื้นที่  ความหนาแน่น  จำนวนบ้าน  ในเขตกรุงเทพมหานคร </t>
  </si>
  <si>
    <t xml:space="preserve">   ชาย</t>
  </si>
  <si>
    <t xml:space="preserve">   หญิง</t>
  </si>
  <si>
    <t>แหล่งข้อมูล  :  1. สำนักบริหารการทะเบียน กรมการปกครอง กระทรวงมหาดไทย</t>
  </si>
  <si>
    <r>
      <t xml:space="preserve">แหล่งข้อมูล  :  </t>
    </r>
    <r>
      <rPr>
        <b/>
        <sz val="10"/>
        <rFont val="TH SarabunPSK"/>
        <family val="2"/>
      </rPr>
      <t>2. กองสำรวจและแผนที่ สำนักผังเมือง กรุงเทพมหานคร</t>
    </r>
  </si>
  <si>
    <t>เขตคลองเตย</t>
  </si>
  <si>
    <t>แขวงคลองตัน</t>
  </si>
  <si>
    <t>แขวงคลองเตย</t>
  </si>
  <si>
    <t>แขวงพระโขนง</t>
  </si>
  <si>
    <t>เขตคลองสาน</t>
  </si>
  <si>
    <t>แขวงคลองต้นไทร</t>
  </si>
  <si>
    <t>แขวงคลองสาน</t>
  </si>
  <si>
    <t>แขวงบางลำภูล่าง</t>
  </si>
  <si>
    <t>แขวงสมเด็จเจ้าพระยา</t>
  </si>
  <si>
    <t>เขตคลองสามวา</t>
  </si>
  <si>
    <t>แขวงทรายกองดิน</t>
  </si>
  <si>
    <t>แขวงทรายกองดินใต้</t>
  </si>
  <si>
    <t>แขวงบางชัน</t>
  </si>
  <si>
    <t>แขวงสามวาตะวันตก</t>
  </si>
  <si>
    <t>แขวงสามวาตะวันออก</t>
  </si>
  <si>
    <t>เขตคันนายาว</t>
  </si>
  <si>
    <t>แขวงคันนายาว</t>
  </si>
  <si>
    <t>แขวงรามอินทรา</t>
  </si>
  <si>
    <t>เขตจตุจักร</t>
  </si>
  <si>
    <t>แขวงจตุจักร</t>
  </si>
  <si>
    <t>แขวงจอมพล</t>
  </si>
  <si>
    <t>แขวงจันทรเกษม</t>
  </si>
  <si>
    <t>แขวงลาดยาว</t>
  </si>
  <si>
    <t>แขวงเสนานิคม</t>
  </si>
  <si>
    <t>เขตจอมทอง</t>
  </si>
  <si>
    <t>แขวงจอมทอง</t>
  </si>
  <si>
    <t>แขวงบางขุนเทียน</t>
  </si>
  <si>
    <t>แขวงบางค้อ</t>
  </si>
  <si>
    <t>แขวงบางมด</t>
  </si>
  <si>
    <t>เขตดอนเมือง</t>
  </si>
  <si>
    <t>แขวงดอนเมือง</t>
  </si>
  <si>
    <t>แขวงสนามบิน</t>
  </si>
  <si>
    <t>แขวงสีกัน</t>
  </si>
  <si>
    <t>เขตดินแดง</t>
  </si>
  <si>
    <t>แขวงดินแดง</t>
  </si>
  <si>
    <t>เขตดุสิต</t>
  </si>
  <si>
    <t>แขวงดุสิต</t>
  </si>
  <si>
    <t>แขวงถนนนครไชยศรี</t>
  </si>
  <si>
    <t>แขวงวชิรพยาบาล</t>
  </si>
  <si>
    <t>แขวงสวนจิตรลดา</t>
  </si>
  <si>
    <t>แขวงสี่แยกมหานาค</t>
  </si>
  <si>
    <t>เขตตลิ่งชัน</t>
  </si>
  <si>
    <t>แขวงคลองชักพระ</t>
  </si>
  <si>
    <t>แขวงฉิมพลี</t>
  </si>
  <si>
    <t>แขวงตลิ่งชัน</t>
  </si>
  <si>
    <t>แขวงบางเชือกหนัง</t>
  </si>
  <si>
    <t>แขวงบางพรม</t>
  </si>
  <si>
    <t>แขวงบางระมาด</t>
  </si>
  <si>
    <t>เขตทวีวัฒนา</t>
  </si>
  <si>
    <t>แขวงทวีวัฒนา</t>
  </si>
  <si>
    <t>แขวงศาลาธรรมสพน์</t>
  </si>
  <si>
    <t>เขตทุ่งครุ</t>
  </si>
  <si>
    <t>แขวงทุ่งครุ</t>
  </si>
  <si>
    <t>เขตธนบุรี</t>
  </si>
  <si>
    <t>แขวงดาวคะนอง</t>
  </si>
  <si>
    <t>แขวงตลาดพลู</t>
  </si>
  <si>
    <t>แขวงบางยี่เรือ</t>
  </si>
  <si>
    <t>แขวงบุคคโล</t>
  </si>
  <si>
    <t>แขวงวัดกัลยาณ์</t>
  </si>
  <si>
    <t>แขวงสำเหร่</t>
  </si>
  <si>
    <t>แขวงหิรัญรูจี</t>
  </si>
  <si>
    <t>เขตบางเขน</t>
  </si>
  <si>
    <t>แขวงท่าแร้ง</t>
  </si>
  <si>
    <t>แขวงอนุสาวรีย์</t>
  </si>
  <si>
    <t>เขตบางแค</t>
  </si>
  <si>
    <t>แขวงบางแค</t>
  </si>
  <si>
    <t>แขวงบางแคเหนือ</t>
  </si>
  <si>
    <t>แขวงบางไผ่</t>
  </si>
  <si>
    <t>แขวงหลักสอง</t>
  </si>
  <si>
    <t>เขตบางกอกใหญ่</t>
  </si>
  <si>
    <t>แขวงวัดท่าพระ</t>
  </si>
  <si>
    <t>แขวงวัดอรุณ</t>
  </si>
  <si>
    <t>เขตบางกอกน้อย</t>
  </si>
  <si>
    <t>แขวงบางขุนนนท์</t>
  </si>
  <si>
    <t>แขวงบางขุนศรี</t>
  </si>
  <si>
    <t>แขวงบ้านช่างหล่อ</t>
  </si>
  <si>
    <t>แขวงศิริราช</t>
  </si>
  <si>
    <t>แขวงอรุณอมรินทร์</t>
  </si>
  <si>
    <t>เขตบางกะปิ</t>
  </si>
  <si>
    <t>แขวงคลองจั่น</t>
  </si>
  <si>
    <t>แขวงหัวหมาก</t>
  </si>
  <si>
    <t>เขตบางขุนเทียน</t>
  </si>
  <si>
    <t>แขวงท่าข้าม</t>
  </si>
  <si>
    <t>แขวงแสมดำ</t>
  </si>
  <si>
    <t>เขตบางคอแหลม</t>
  </si>
  <si>
    <t>แขวงบางคอแหลม</t>
  </si>
  <si>
    <t>แขวงบางโคล่</t>
  </si>
  <si>
    <t>แขวงวัดพระยาไกร</t>
  </si>
  <si>
    <t>เขตบางซื่อ</t>
  </si>
  <si>
    <t>แขวงบางซื่อ</t>
  </si>
  <si>
    <t>แขวงวงศ์สว่าง</t>
  </si>
  <si>
    <t>เขตบางนา</t>
  </si>
  <si>
    <t>แขวงบางนา</t>
  </si>
  <si>
    <t>เขตบางบอน</t>
  </si>
  <si>
    <t>แขวงบางบอน</t>
  </si>
  <si>
    <t>เขตบางพลัด</t>
  </si>
  <si>
    <t>แขวงบางบำหรุ</t>
  </si>
  <si>
    <t>แขวงบางพลัด</t>
  </si>
  <si>
    <t>แขวงบางยี่ขัน</t>
  </si>
  <si>
    <t>แขวงบางอ้อ</t>
  </si>
  <si>
    <t>เขตบางรัก</t>
  </si>
  <si>
    <t>แขวงบางรัก</t>
  </si>
  <si>
    <t>แขวงมหาพฤฒาราม</t>
  </si>
  <si>
    <t>แขวงสี่พระยา</t>
  </si>
  <si>
    <t>แขวงสีลม</t>
  </si>
  <si>
    <t>แขวงสุริยวงศ์</t>
  </si>
  <si>
    <t>เขตบึงกุ่ม</t>
  </si>
  <si>
    <t>แขวงคลองกุ่ม</t>
  </si>
  <si>
    <t>แขวงนวมินทร์</t>
  </si>
  <si>
    <t>แขวงนวลจันทร์</t>
  </si>
  <si>
    <t>เขตปทุมวัน</t>
  </si>
  <si>
    <t>แขวงปทุมวัน</t>
  </si>
  <si>
    <t>แขวงรองเมือง</t>
  </si>
  <si>
    <t>แขวงลุมพินี</t>
  </si>
  <si>
    <t>แขวงวังใหม่</t>
  </si>
  <si>
    <t>เขตประเวศ</t>
  </si>
  <si>
    <t>แขวงดอกไม้</t>
  </si>
  <si>
    <t>แขวงประเวศ</t>
  </si>
  <si>
    <t>แขวงหนองบอน</t>
  </si>
  <si>
    <t>เขตป้อมปราบศัตรูพ่าย</t>
  </si>
  <si>
    <t>แขวงคลองมหานาค</t>
  </si>
  <si>
    <t>แขวงบ้านบาตร</t>
  </si>
  <si>
    <t>แขวงป้อมปราบ</t>
  </si>
  <si>
    <t>แขวงวัดเทพศิรินทร์</t>
  </si>
  <si>
    <t>แขวงวัดโสมนัส</t>
  </si>
  <si>
    <t>เขตพญาไท</t>
  </si>
  <si>
    <t>แขวงสามเสนใน</t>
  </si>
  <si>
    <t>เขตพระโขนง</t>
  </si>
  <si>
    <t>แขวงบางจาก</t>
  </si>
  <si>
    <t>เขตพระนคร</t>
  </si>
  <si>
    <t>แขวงชนะสงคราม</t>
  </si>
  <si>
    <t>แขวงตลาดยอด</t>
  </si>
  <si>
    <t>แขวงบวรนิเวศ</t>
  </si>
  <si>
    <t>แขวงบางขุนพรหม</t>
  </si>
  <si>
    <t>แขวงบ้านพานถม</t>
  </si>
  <si>
    <t>แขวงพระบรมมหาราชวัง</t>
  </si>
  <si>
    <t>แขวงวังบูรพาภิรมย์</t>
  </si>
  <si>
    <t>แขวงวัดราชบพิธ</t>
  </si>
  <si>
    <t>แขวงวัดสามพระยา</t>
  </si>
  <si>
    <t>แขวงศาลเจ้าพ่อเสือ</t>
  </si>
  <si>
    <t>แขวงสำราญราษฎร์</t>
  </si>
  <si>
    <t>แขวงเสาชิงช้า</t>
  </si>
  <si>
    <t>เขตภาษีเจริญ</t>
  </si>
  <si>
    <t>แขวงคลองขวาง</t>
  </si>
  <si>
    <t>แขวงคูหาสวรรค์</t>
  </si>
  <si>
    <t>แขวงบางด้วน</t>
  </si>
  <si>
    <t>แขวงบางแวก</t>
  </si>
  <si>
    <t>แขวงบางหว้า</t>
  </si>
  <si>
    <t>แขวงปากคลองภาษีเจริญ</t>
  </si>
  <si>
    <t>เขตมีนบุรี</t>
  </si>
  <si>
    <t>แขวงมีนบุรี</t>
  </si>
  <si>
    <t>แขวงแสนแสบ</t>
  </si>
  <si>
    <t>เขตยานนาวา</t>
  </si>
  <si>
    <t>แขวงช่องนนทรี</t>
  </si>
  <si>
    <t>แขวงบางโพงพาง</t>
  </si>
  <si>
    <t>เขตราชเทวี</t>
  </si>
  <si>
    <t>แขวงถนนพญาไท</t>
  </si>
  <si>
    <t>แขวงถนนเพชรบุรี</t>
  </si>
  <si>
    <t>แขวงทุ่งพญาไท</t>
  </si>
  <si>
    <t>แขวงมักกะสัน</t>
  </si>
  <si>
    <t>เขตราษฎร์บูรณะ</t>
  </si>
  <si>
    <t>แขวงบางปะกอก</t>
  </si>
  <si>
    <t>แขวงราษฎร์บูรณะ</t>
  </si>
  <si>
    <t>เขตลาดกระบัง</t>
  </si>
  <si>
    <t>แขวงขุมทอง</t>
  </si>
  <si>
    <t>แขวงคลองสองต้นนุ่น</t>
  </si>
  <si>
    <t>แขวงคลองสามประเวศ</t>
  </si>
  <si>
    <t>แขวงทับยาว</t>
  </si>
  <si>
    <t>แขวงลาดกระบัง</t>
  </si>
  <si>
    <t>แขวงลำปลาทิว</t>
  </si>
  <si>
    <t>เขตลาดพร้าว</t>
  </si>
  <si>
    <t>แขวงจรเข้บัว</t>
  </si>
  <si>
    <t>แขวงลาดพร้าว</t>
  </si>
  <si>
    <t>เขตวังทองหลาง</t>
  </si>
  <si>
    <t>แขวงคลองเจ้าคุณสิงห์</t>
  </si>
  <si>
    <t>แขวงพลับพลา</t>
  </si>
  <si>
    <t>แขวงวังทองหลาง</t>
  </si>
  <si>
    <t>แขวงสะพานสอง</t>
  </si>
  <si>
    <t>เขตวัฒนา</t>
  </si>
  <si>
    <t>แขวงคลองตันเหนือ</t>
  </si>
  <si>
    <t>แขวงคลองเตยเหนือ</t>
  </si>
  <si>
    <t>แขวงพระโขนงเหนือ</t>
  </si>
  <si>
    <t>เขตสวนหลวง</t>
  </si>
  <si>
    <t>แขวงสวนหลวง</t>
  </si>
  <si>
    <t>เขตสะพานสูง</t>
  </si>
  <si>
    <t>แขวงสะพานสูง</t>
  </si>
  <si>
    <t>เขตสัมพันธวงศ์</t>
  </si>
  <si>
    <t>แขวงจักรวรรดิ</t>
  </si>
  <si>
    <t>แขวงตลาดน้อย</t>
  </si>
  <si>
    <t>แขวงสัมพันธวงศ์</t>
  </si>
  <si>
    <t>เขตสาทร</t>
  </si>
  <si>
    <t>แขวงทุ่งมหาเมฆ</t>
  </si>
  <si>
    <t>แขวงทุ่งวัดดอน</t>
  </si>
  <si>
    <t>แขวงยานนาวา</t>
  </si>
  <si>
    <t>เขตสายไหม</t>
  </si>
  <si>
    <t>แขวงคลองถนน</t>
  </si>
  <si>
    <t>แขวงสายไหม</t>
  </si>
  <si>
    <t>แขวงออเงิน</t>
  </si>
  <si>
    <t>เขตหนองแขม</t>
  </si>
  <si>
    <t>แขวงหนองแขม</t>
  </si>
  <si>
    <t>แขวงหนองค้างพลู</t>
  </si>
  <si>
    <t>เขตหนองจอก</t>
  </si>
  <si>
    <t>แขวงกระทุ่มราย</t>
  </si>
  <si>
    <t>แขวงคลองสิบ</t>
  </si>
  <si>
    <t>แขวงคลองสิบสอง</t>
  </si>
  <si>
    <t>แขวงคู้ฝั่งเหนือ</t>
  </si>
  <si>
    <t>แขวงโคกแฝด</t>
  </si>
  <si>
    <t>แขวงลำต้อยติ่ง</t>
  </si>
  <si>
    <t>แขวงลำผักชี</t>
  </si>
  <si>
    <t>แขวงหนองจอก</t>
  </si>
  <si>
    <t>เขตหลักสี่</t>
  </si>
  <si>
    <t>แขวงตลาดบางเขน</t>
  </si>
  <si>
    <t>แขวงทุ่งสองห้อง</t>
  </si>
  <si>
    <t>เขตห้วยขวาง</t>
  </si>
  <si>
    <t>แขวงบางกะปิ</t>
  </si>
  <si>
    <t>แขวงสามเสนนอก</t>
  </si>
  <si>
    <t>แขวงห้วยขวาง</t>
  </si>
  <si>
    <t>แหล่งข้อมูล : 1. สำนักบริหารการทะเบียน กรมการปกครอง กระทรวงมหาดไทย</t>
  </si>
  <si>
    <t>2549</t>
  </si>
  <si>
    <t>2550</t>
  </si>
  <si>
    <t>2551</t>
  </si>
  <si>
    <t>2552</t>
  </si>
  <si>
    <t>2553</t>
  </si>
  <si>
    <t>2554</t>
  </si>
  <si>
    <t>โครงการทุนอมรินทร์</t>
  </si>
  <si>
    <t xml:space="preserve">รวมยุทธศาสตร์ที่ 1 - 9 </t>
  </si>
  <si>
    <t>หมายเหตุ   : เกิดปีจันทรคติ คือ จำนวนประชากรที่เกิดข้างขึ้นข้างแรมซึ่งจำวันเกิดที่แน่ชัดไม่ได้ มีสัญชาติไทยและมีชื่อในทะเบียนบ้าน</t>
  </si>
  <si>
    <r>
      <t xml:space="preserve">หมายเหตุ   : </t>
    </r>
    <r>
      <rPr>
        <b/>
        <sz val="13"/>
        <rFont val="TH SarabunPSK"/>
        <family val="2"/>
      </rPr>
      <t>ทะเบียนบ้านกลาง คือ จำนวนประชากรตามทะเบียนซึ่งผู้อำนวยการทะเบียนกลางกำหนดให้จัดทำขึ้นสำหรับลงรายการ</t>
    </r>
  </si>
  <si>
    <r>
      <t xml:space="preserve">หมายเหตุ   : ทะเบียนบ้านกลาง คือ </t>
    </r>
    <r>
      <rPr>
        <b/>
        <sz val="13"/>
        <rFont val="TH SarabunPSK"/>
        <family val="2"/>
      </rPr>
      <t>บุคคลที่ไม่อาจมีชื่อในทะเบียนบ้าน</t>
    </r>
  </si>
  <si>
    <t>ยอดรวม</t>
  </si>
  <si>
    <t>ประชากร (ล้านคน)</t>
  </si>
  <si>
    <t>5.66</t>
  </si>
  <si>
    <t>5.68</t>
  </si>
  <si>
    <t>5.73</t>
  </si>
  <si>
    <t>5.78</t>
  </si>
  <si>
    <t>5.84</t>
  </si>
  <si>
    <t>5.63</t>
  </si>
  <si>
    <t>5.70</t>
  </si>
  <si>
    <t>5.72</t>
  </si>
  <si>
    <t>5.71</t>
  </si>
  <si>
    <t>5.67</t>
  </si>
  <si>
    <t>แหล่งข้อมูล : 1. ข้อมูลรายจ่ายจริง จากกองบัญชี สำนักการคลัง กรุงเทพมหานคร</t>
  </si>
  <si>
    <r>
      <rPr>
        <b/>
        <sz val="12"/>
        <color indexed="9"/>
        <rFont val="TH SarabunPSK"/>
        <family val="2"/>
      </rPr>
      <t>แหล่งข้อมูล :</t>
    </r>
    <r>
      <rPr>
        <b/>
        <sz val="12"/>
        <color indexed="8"/>
        <rFont val="TH SarabunPSK"/>
        <family val="2"/>
      </rPr>
      <t xml:space="preserve"> 2. ข้อมูลประชากร จากสำนักบริหารการทะเบียน กรมการปกครอง กระทรวงมหาดไทย</t>
    </r>
  </si>
  <si>
    <t>สถานภาพแรงงาน</t>
  </si>
  <si>
    <t>จำนวนประชากร (พันคน)</t>
  </si>
  <si>
    <t>อัตราร้อยละของประชากร</t>
  </si>
  <si>
    <t>ประชากรอายุ 15 ปีขึ้นไป</t>
  </si>
  <si>
    <t>กำลังแรงงานรวม</t>
  </si>
  <si>
    <t>1. กำลังแรงงานปัจจุบัน</t>
  </si>
  <si>
    <t xml:space="preserve">    1.1 ผู้มีงานทำ</t>
  </si>
  <si>
    <t xml:space="preserve">            - ทำงาน</t>
  </si>
  <si>
    <t xml:space="preserve">            - มีงานประจำแต่ไม่ทำงาน</t>
  </si>
  <si>
    <t xml:space="preserve">    1.2 ผู้ว่างงาน</t>
  </si>
  <si>
    <t xml:space="preserve">            - หางานทำ</t>
  </si>
  <si>
    <t xml:space="preserve">            - ไม่หางานทำแต่พร้อมทำงาน</t>
  </si>
  <si>
    <t>2. กำลังแรงงานที่รอฤดูกาล</t>
  </si>
  <si>
    <t>1. ทำงานบ้าน</t>
  </si>
  <si>
    <t>2. เรียนหนังสือ</t>
  </si>
  <si>
    <t>3. ยังเด็ก ชรา/ไม่สามารถทำงานได้</t>
  </si>
  <si>
    <t>4. อื่น ๆ</t>
  </si>
  <si>
    <t>อาชีพ</t>
  </si>
  <si>
    <t>จำนวนผู้มีงานทำ (พันคน)</t>
  </si>
  <si>
    <t>อัตราร้อยละของผู้มีงานทำ</t>
  </si>
  <si>
    <t>1. ผู้บัญญัติกฎหมาย ข้าราชการอาวุโส และผู้จัดการ</t>
  </si>
  <si>
    <t xml:space="preserve">2. ผู้ประกอบวิชาชีพด้านต่าง ๆ </t>
  </si>
  <si>
    <t>3. ผู้ประกอบวิชาชีพช่างเทคนิคสาขาต่าง ๆ และอาชีพที่เกี่ยวข้อง</t>
  </si>
  <si>
    <t>4. เสมียน</t>
  </si>
  <si>
    <t>5. พนักงานบริการและพนักงานในร้านค้าและตลาด</t>
  </si>
  <si>
    <t>6. ผู้ปฏิบัติงานที่มีฝีมือในด้านการเกษตรและการประมง</t>
  </si>
  <si>
    <t>7. ผู้ปฏิบัติงานด้านความสามารถทางฝีมือและธุรกิจการค้าที่เกี่ยวข้อง</t>
  </si>
  <si>
    <t>8. ผู้ปฏิบัติการโรงงานและเครื่องจักรและผู้ปฏิบัติงานด้านการประกอบ</t>
  </si>
  <si>
    <t>9. อาชีพขั้นพื้นฐานต่าง ๆ ในด้านการขายและการให้บริการ</t>
  </si>
  <si>
    <t>10. อาชีพซึ่งมิได้จำแนกไว้ในหมวดอื่น</t>
  </si>
  <si>
    <t>หน่วย : พันคน</t>
  </si>
  <si>
    <t>1. ผู้อยู่ในกำลังแรงงาน</t>
  </si>
  <si>
    <t xml:space="preserve">    1.3 ผู้ที่รอฤดูกาล</t>
  </si>
  <si>
    <t>2. ผู้อยู่นอกกำลังแรงงาน</t>
  </si>
  <si>
    <t>อัตราการว่างงาน*</t>
  </si>
  <si>
    <t xml:space="preserve">หมายเหตุ : * อัตราการว่างงาน   =             </t>
  </si>
  <si>
    <t xml:space="preserve">ผู้ว่างงาน x 100 </t>
  </si>
  <si>
    <t xml:space="preserve">            </t>
  </si>
  <si>
    <t>ผู้อยู่ในกำลังแรงงาน</t>
  </si>
  <si>
    <t>สถานภาพแรงาน</t>
  </si>
  <si>
    <t>ธันวาคม 2551</t>
  </si>
  <si>
    <t>ธันวาคม 2552</t>
  </si>
  <si>
    <t>ธันวาคม 2553</t>
  </si>
  <si>
    <t>ธันวาคม 2554</t>
  </si>
  <si>
    <t xml:space="preserve">หมายเหตุ   :  * อัตราการว่างงาน    =             </t>
  </si>
  <si>
    <t>หน่วย : ล้านคน</t>
  </si>
  <si>
    <t>เดือนธันวาคม 2554</t>
  </si>
  <si>
    <t>ระดับการศึกษาที่สำเร็จ</t>
  </si>
  <si>
    <t>1. ไม่มีการศึกษา</t>
  </si>
  <si>
    <t>2. ต่ำกว่าประถมศึกษา</t>
  </si>
  <si>
    <t>3. ประถมศึกษา</t>
  </si>
  <si>
    <t>4. มัธยมศึกษาตอนต้น</t>
  </si>
  <si>
    <t>5. มัธยมศึกษาตอนปลาย</t>
  </si>
  <si>
    <t xml:space="preserve">    5.1 สายสามัญ</t>
  </si>
  <si>
    <t xml:space="preserve">    5.2 สายอาชีวศึกษา</t>
  </si>
  <si>
    <t xml:space="preserve">    5.3 สายวิชาการศึกษา</t>
  </si>
  <si>
    <t>6. อุดมศึกษา</t>
  </si>
  <si>
    <t xml:space="preserve">    6.1 สายวิชาการ</t>
  </si>
  <si>
    <t xml:space="preserve">    6.2 สายวิชาชีพ</t>
  </si>
  <si>
    <t xml:space="preserve">    6.3 สายวิชาการศึกษา</t>
  </si>
  <si>
    <t>7. การศึกษาอื่นๆ</t>
  </si>
  <si>
    <t>8. ไม่ทราบ</t>
  </si>
  <si>
    <t>สถานภาพทำงาน</t>
  </si>
  <si>
    <t>1. นายจ้าง</t>
  </si>
  <si>
    <t>2. ลูกจ้างรัฐบาล</t>
  </si>
  <si>
    <t>3. ลูกจ้างเอกชน</t>
  </si>
  <si>
    <t>4. ทำงานส่วนตัว</t>
  </si>
  <si>
    <t>5. ทำงานให้ครอบครัวโดยไม่ได้รับค่าจ้าง</t>
  </si>
  <si>
    <t>6. การรวมกลุ่ม*</t>
  </si>
  <si>
    <t>อุตสาหกรรม</t>
  </si>
  <si>
    <t>จำนวนผู้ว่างงาน (พันคน)</t>
  </si>
  <si>
    <t>อัตราร้อยละของผู้ว่างงาน</t>
  </si>
  <si>
    <t>1. ไม่เคยทำงานมาก่อน</t>
  </si>
  <si>
    <t>2. เคยทำงานมาก่อน</t>
  </si>
  <si>
    <t xml:space="preserve">    2.1 ภาคเกษตรกรรม</t>
  </si>
  <si>
    <t xml:space="preserve">    2.2 ภาคการผลิต</t>
  </si>
  <si>
    <t xml:space="preserve">    2.3 ภาคการบริการ</t>
  </si>
  <si>
    <t xml:space="preserve">  พ.ศ.</t>
  </si>
  <si>
    <t>ไตรมาสที่ 1</t>
  </si>
  <si>
    <t>ไตรมาสที่ 2</t>
  </si>
  <si>
    <t>ไตรมาสที่ 3</t>
  </si>
  <si>
    <t>ไตรมาสที่ 4</t>
  </si>
  <si>
    <r>
      <t xml:space="preserve">หมายเหตุ </t>
    </r>
    <r>
      <rPr>
        <b/>
        <sz val="14"/>
        <color indexed="9"/>
        <rFont val="TH SarabunPSK"/>
        <family val="2"/>
      </rPr>
      <t xml:space="preserve"> .</t>
    </r>
    <r>
      <rPr>
        <b/>
        <sz val="14"/>
        <rFont val="TH SarabunPSK"/>
        <family val="2"/>
      </rPr>
      <t xml:space="preserve">  : อัตราการว่างงาน  =</t>
    </r>
  </si>
  <si>
    <t xml:space="preserve">   ผู้ว่างงาน x 100</t>
  </si>
  <si>
    <t xml:space="preserve">                                       </t>
  </si>
  <si>
    <t xml:space="preserve"> ผู้อยู่ในกำลังแรงงาน</t>
  </si>
  <si>
    <r>
      <t xml:space="preserve">หมายเหตุ  .  : </t>
    </r>
    <r>
      <rPr>
        <b/>
        <sz val="14"/>
        <rFont val="TH SarabunPSK"/>
        <family val="2"/>
      </rPr>
      <t>รวม =</t>
    </r>
  </si>
  <si>
    <t xml:space="preserve">ไตรมาสที่ 1 + ไตรมาสที่ 2 + ไตรมาสที่ 3 + ไตรมาสที่ 4 </t>
  </si>
  <si>
    <t xml:space="preserve">เพศ </t>
  </si>
  <si>
    <t>หมายเหตุ  :  อัตราการว่างงาน  =</t>
  </si>
  <si>
    <t>ผู้ว่างงาน x 100</t>
  </si>
  <si>
    <t>ภาคที่อยู่ปัจจุบัน</t>
  </si>
  <si>
    <t>กลาง</t>
  </si>
  <si>
    <t>เหนือ</t>
  </si>
  <si>
    <t>ตะวันออกเฉียงเหนือ</t>
  </si>
  <si>
    <t>ใต้</t>
  </si>
  <si>
    <t>ต่างประเทศ</t>
  </si>
  <si>
    <t>ไม่ทราบ</t>
  </si>
  <si>
    <t>หมายเหตุ   : จัดทำสำมะโนประชากรครั้งที่ 11 และสำมะโนเคหะครั้งที่ 5 ณ วันสำมะโน (1 กันยายน พ.ศ. 2553)</t>
  </si>
  <si>
    <t>ภาคและเขตการปกครอง</t>
  </si>
  <si>
    <t>ประเภทครัวเรือน (หนึ่งพันครัวเรือน)</t>
  </si>
  <si>
    <t>ส่วนบุคคล</t>
  </si>
  <si>
    <t>กลุ่มบุคคล</t>
  </si>
  <si>
    <t>ในเขตเทศบาล</t>
  </si>
  <si>
    <t>นอกเขตเทศบาล</t>
  </si>
  <si>
    <t>ภาค</t>
  </si>
  <si>
    <t>รายการ</t>
  </si>
  <si>
    <t>ร้อยละ</t>
  </si>
  <si>
    <t>ปี พ.ศ. 2553</t>
  </si>
  <si>
    <t>ปี พ.ศ. 2554</t>
  </si>
  <si>
    <t xml:space="preserve">ปี พ.ศ. 2554 ครัวเรือนทั่วประเทศมีคาใชจายเฉลี่ยเดือนละ 17,403 บาท </t>
  </si>
  <si>
    <t>- คาที่อยูอาศัยและเครื่องใชภายในบาน</t>
  </si>
  <si>
    <t>- การเดินทางและยานพาหนะ</t>
  </si>
  <si>
    <t>- ใช้ส่วนบุคคล/เครื่องนุงหม/รองเทา</t>
  </si>
  <si>
    <t>- การสื่อสาร</t>
  </si>
  <si>
    <t>- ในการบันเทิง/การจัดงานพิธี</t>
  </si>
  <si>
    <t>- การศึกษา</t>
  </si>
  <si>
    <t>- คาเวชภัณฑ/คารักษาพยาบาล</t>
  </si>
  <si>
    <t>- กิจกรรมทางศาสนา</t>
  </si>
  <si>
    <t xml:space="preserve">- คาใชจายที่ไมเกี่ยวกับการอุปโภคบริโภค เชน คาภาษี ของขวัญ </t>
  </si>
  <si>
    <t xml:space="preserve">   เบี้ยประกันภัย ซื้อสลากกินแบง/หวย ดอกเบี้ย </t>
  </si>
  <si>
    <t>ชุมชน (ชุมชน)</t>
  </si>
  <si>
    <t>ครอบครัว (ครอบครัว)</t>
  </si>
  <si>
    <t>หลังคาเรือน (หลัง)</t>
  </si>
  <si>
    <t>แหล่งข้อมูล : กองการพัฒนาชุมชน สำนักพัฒนาสังคม กรุงเทพมหานคร</t>
  </si>
  <si>
    <t>ชานเมือง</t>
  </si>
  <si>
    <t>เมือง</t>
  </si>
  <si>
    <t>แออัด</t>
  </si>
  <si>
    <r>
      <t xml:space="preserve">หมายเหตุ    : </t>
    </r>
    <r>
      <rPr>
        <b/>
        <sz val="12"/>
        <rFont val="TH SarabunPSK"/>
        <family val="2"/>
      </rPr>
      <t>3. ข้อมูลนี้ไม่รวมรายจ่ายพิเศษ</t>
    </r>
  </si>
  <si>
    <t>ผู้อยู่นอกกำลังแรงงาน อายุ 15 ปีขึ้นไป</t>
  </si>
  <si>
    <t>หมายเหตุ   : * จัดจำแนกตาม International Classification of Status of in Employment, 1993 (ICSE-93)</t>
  </si>
  <si>
    <t>คำจำกัดความ : "ผู้อยู่ในกำลังแรงงาน" หมายถึง บุคคลที่มีอายุ 15 ปีขึ้นไป ซึ่งมีงานทำ</t>
  </si>
  <si>
    <t>จังหวัดที่มีประชากรมากกว่า 1 ล้านคน พ.ศ. 2549 - 2555</t>
  </si>
  <si>
    <t>จำนวนประชากรในเขตกรุงเทพมหานคร พ.ศ. 2549 - 2555</t>
  </si>
  <si>
    <t>2555</t>
  </si>
  <si>
    <t>เปรียบเทียบประชากรในเขตกรุงเทพมหานครและเขตปริมณฑล กับทั่วราชอาณาจักร พ.ศ. 2554 - 2555</t>
  </si>
  <si>
    <t>ประชากรในเขตกรุงเทพมหานครและเขตปริมณฑล  กับทั่วราชอาณาจักร พ.ศ. 2549 - 2555</t>
  </si>
  <si>
    <t>ประมาณการของปี พ.ศ. 2557</t>
  </si>
  <si>
    <t>แหล่งข้อมูล  :  ปี พ.ศ. 2544 - 2555 สำนักบริหารการทะเบียน กรมการปกครอง กระทรวงมหาดไทย</t>
  </si>
  <si>
    <r>
      <t xml:space="preserve">แหล่งข้อมูล  :  </t>
    </r>
    <r>
      <rPr>
        <b/>
        <sz val="12"/>
        <rFont val="TH SarabunPSK"/>
        <family val="2"/>
      </rPr>
      <t>ประมาณการของปี พ.ศ. 2556 และ 2557 กองยุทธศาสตร์บริหารจัดการ สำนักยุทธศาสตร์และประเมินผล กรุงเทพมหานคร</t>
    </r>
  </si>
  <si>
    <r>
      <t xml:space="preserve">แหล่งข้อมูล  :  </t>
    </r>
    <r>
      <rPr>
        <b/>
        <sz val="11"/>
        <rFont val="TH SarabunPSK"/>
        <family val="2"/>
      </rPr>
      <t>ประมาณการของปี พ.ศ. 2556 และปี 2557 กองยุทธศาสตร์บริหารจัดการ สำนักยุทธศาสตร์และประเมินผล กรุงเทพมหานคร</t>
    </r>
  </si>
  <si>
    <t>จำนวนประชากรในกรุงเทพมหานคร พ.ศ. 2555 จำแนกตามอายุและเขต</t>
  </si>
  <si>
    <t>จำนวนการจดทะเบียนสมรส หย่า และรับรองบุตรในกรุงเทพมหานคร พ.ศ. 2555</t>
  </si>
  <si>
    <t>จำนวนบ้านในกรุงเทพมหานคร พ.ศ. 2549 - 2555</t>
  </si>
  <si>
    <t>จำนวนประชากรเกิด ประชากรตาย ในกรุงเทพมหานคร จำแนกตามสำนักงานเขต พ.ศ. 2553 - 2555</t>
  </si>
  <si>
    <t>จำนวนประชากรย้ายเข้า ประชากรย้ายออก ในกรุงเทพมหานคร จำแนกตามสำนักงานเขต พ.ศ. 2553 - 2555</t>
  </si>
  <si>
    <t>รายจ่ายจริงของกรุงเทพมหานครต่อจำนวนประชากร ปีงบประมาณ 2543 - 2555</t>
  </si>
  <si>
    <t>จำนวนและอัตราร้อยละของประชากร (อายุ 15 ปีขึ้นไป) ในปี พ.ศ. 2555 จำแนกตามสถานภาพแรงงาน</t>
  </si>
  <si>
    <t>จำนวนและอัตราร้อยละของผู้มีงานทำในปี พ.ศ. 2555 จำแนกตามอาชีพ</t>
  </si>
  <si>
    <t>แหล่งข้อมูล : การสำรวจภาวะการทำงานของประชากร เดือนธันวาคม พ.ศ. 2555 สำนักงานสถิติแห่งชาติ</t>
  </si>
  <si>
    <t>ภาวะการทำงานของประชากรทั่วราชอาณาจักรปี พ.ศ. 2551 - 2555</t>
  </si>
  <si>
    <t>ธันวาคม 2555</t>
  </si>
  <si>
    <t>ภาวะการทำงานของประชากรทั่วราชอาณาจักร ปี 2551 - 2555</t>
  </si>
  <si>
    <t>จำนวนประชากรทั่วราชอาณาจักรอายุ 15 ปีขึ้นไปในปี พ.ศ. 2555 จำแนกตามสถานภาพแรงงาน</t>
  </si>
  <si>
    <t>54.24</t>
  </si>
  <si>
    <t>39.78</t>
  </si>
  <si>
    <t>39.49</t>
  </si>
  <si>
    <t>0.17</t>
  </si>
  <si>
    <t>0.12</t>
  </si>
  <si>
    <t>14.46</t>
  </si>
  <si>
    <t>0.4</t>
  </si>
  <si>
    <t>จำนวนและอัตราร้อยละของผู้มีงานทำในปี พ.ศ. 2555 จำแนกตามระดับการศึกษาที่สำเร็จ</t>
  </si>
  <si>
    <t>ภาวะการทำงานของประชากรในกรุงเทพมหานครปี พ.ศ. 2551 - 2555</t>
  </si>
  <si>
    <t>แหล่งข้อมูล : การสำรวจภาวะการทำงานของประชากร เดือนธันวาคม พ.ศ. 2551 - 2555 สำนักงานสถิติแห่งชาติ</t>
  </si>
  <si>
    <t>จำนวนและอัตราร้อยละของผู้มีงานทำในปี พ.ศ. 2555 จำแนกตามสถานภาพทำงาน</t>
  </si>
  <si>
    <t>จำนวนและอัตราร้อยละของผู้ว่างงานในปี พ.ศ. 2555 จำแนกตามอุตสาหกรรมที่เคยทำ</t>
  </si>
  <si>
    <t>จำนวนและอัตราร้อยละของผู้ว่างงานในปี พ.ศ. 2555 จำแนกตามระดับการศึกษาที่สำเร็จ</t>
  </si>
  <si>
    <t>แหล่งข้อมูล  : การสำรวจภาวะการทำงานของประชากร พ.ศ. 2546 - 2555 สำนักงานสถิติแห่งชาติ</t>
  </si>
  <si>
    <t>อัตราการว่างงานของประชากรกรุงเทพมหานคร จำแนกตามเพศ เป็นรายไตรมาส พ.ศ. 2546 - 2555</t>
  </si>
  <si>
    <t>จำนวนชุมชน ประชากร ครอบครัว และหลังคาเรือนของชุมชน ในกรุงเทพมหานคร พ.ศ. 2555</t>
  </si>
  <si>
    <t>จำนวนชุมชนประเภทต่าง ๆ ในกรุงเทพมหานคร พ.ศ. 2555</t>
  </si>
  <si>
    <t>แหล่งข้อมูล : การสำรวจภาวะเศรษฐกิจและสังคมของครัวเรือน พ.ศ. 2555 สำนักงานสถิติแห่งชาติ</t>
  </si>
  <si>
    <t>กรอบอัตรากำลังข้าราชการสามัญ ข้าราชการครู ลูกจ้างประจำ และลูกจ้างชั่วคราว สังกัดกรุงเทพมหานคร พ.ศ. 2555</t>
  </si>
  <si>
    <t>หมายเหตุ   : ข้อมูลจากกองอัตรากำลัง สำนักงานคณะกรรมการข้าราชการกรุงเทพมหานคร ณ วันที่ 31 ธันวาคม 2555</t>
  </si>
  <si>
    <t>ปี พ.ศ. 2555</t>
  </si>
  <si>
    <t>การฝึกอบรม สัมมนา ศึกษา ดูงาน และพัฒนาข้าราชการกรุงเทพมหานคร ปีงบประมาณ 2555</t>
  </si>
  <si>
    <t>โครงการฝึกอบรม สัมมนาของข้าราชการกรุงเทพมหานคร ปีงบประมาณ 2555</t>
  </si>
  <si>
    <t xml:space="preserve">โรงเรียนสังกัดกรุงเทพมหานคร (437 โรงเรียน) </t>
  </si>
  <si>
    <t>นักบริหารสูง (รองปลัดกรุงเทพมหานคร)</t>
  </si>
  <si>
    <t>นักบริหารต้น (ผู้ช่วยปลัดกรุงเทพมหานคร)</t>
  </si>
  <si>
    <t>นิติกร เชี่ยวชาญหรือทรงคุณวุฒิ (ที่ปรึกษากฎหมายกรุงเทพมหานคร)</t>
  </si>
  <si>
    <t>ผู้ตรวจราชการกรุงเทพมหานคร</t>
  </si>
  <si>
    <t>ผู้ตรวจราชการสูง</t>
  </si>
  <si>
    <t>แหล่งข้อมูล :  การสำรวจภาวะการทำงานของประชากร เดือนธันวาคม พ.ศ. 2555 สำนักงานสถิติแห่งชาติ</t>
  </si>
  <si>
    <t>หมายเหตุ    : 1. ในปีงบประมาณ 2555 รายจ่ายจริงเป็นยอดก่อนปรับปรุงบัญชี</t>
  </si>
  <si>
    <r>
      <t xml:space="preserve">หมายเหตุ    : </t>
    </r>
    <r>
      <rPr>
        <b/>
        <sz val="12"/>
        <rFont val="TH SarabunPSK"/>
        <family val="2"/>
      </rPr>
      <t>2. * ในปีงบประมาณ 2555 รายจ่ายจริงเป็นยอดรายจ่ายไม่รวมเงินกันไว้เบิกเหลื่อมปี</t>
    </r>
  </si>
  <si>
    <t>จำนวนประชากรและครัวเรือน จำแนกตามประเภท เขตการปกครอง และภาค พ.ศ. 2553</t>
  </si>
  <si>
    <t>ประชากรในครัวเรือน (หนึ่งพันคน)</t>
  </si>
  <si>
    <t>จำนวนประชากรเฉลี่ย</t>
  </si>
  <si>
    <t xml:space="preserve"> ต่อครัวเรือนส่วนบุคคล(คน)</t>
  </si>
  <si>
    <t>เดือนธันวาคม 2555</t>
  </si>
  <si>
    <t>ภูมิลำเนา</t>
  </si>
  <si>
    <t>ผู้ย้ายถิ่น</t>
  </si>
  <si>
    <t>แหล่งข้อมูล : การสำรวจการย้ายถิ่นของประชากรปี พ.ศ. 2554 สำนักงานสถิติแห่งชาติ</t>
  </si>
  <si>
    <t>จำนวนผู้มีงานทำที่เป็นแรงงานในระบบและนอกระบบ ในปี พ.ศ. 2555 จำแนกตามอาชีพ</t>
  </si>
  <si>
    <t>แรงงานในระบบ (พันคน)</t>
  </si>
  <si>
    <t>แรงงานนอกระบบ(พันคน)</t>
  </si>
  <si>
    <t>แหล่งข้อมูล : การสำรวจแรงงานนอกระบบ พ.ศ. 2555 สำนักงานสถิติแห่งชาติ</t>
  </si>
  <si>
    <t>หมายเหตุ : แรงงานนอกระบบ หมายถึง ผู้ที่มีงานทำที่ไม่ได้รับความคุ้มครอง และไม่มีหลักประกันทางสังคมจากการทำงาน</t>
  </si>
  <si>
    <t>อัตราการย้ายถิ่น</t>
  </si>
  <si>
    <t>จำนวนประชากร และ ผู้ย้ายถิ่น จำแนกตามภูมิลำเนาและภาคที่อยู่ปัจจุบัน พ.ศ. 2554</t>
  </si>
  <si>
    <t xml:space="preserve">            ชาย</t>
  </si>
  <si>
    <t xml:space="preserve">            หญิง</t>
  </si>
  <si>
    <t xml:space="preserve">                  ทางกองยุทธศาสตร์บริหารจัดการ สำนักยุทธศาสตร์และประเมินผล กรุงเทพมหานคร จึงได้นำเสนอข้อมูลการย้ายถิ่นปี 2554  พบว่า</t>
  </si>
  <si>
    <t xml:space="preserve">                  อัตราการย้ายถิ่น ภาคตะวันออกเฉียงเหนือมีอัตราการย้ายถิ่นสูงสุด ร้อยละ 2.2 รองลงมาคือ ภาคกลาง ภาคเหนือ ภาคใต้ และต่ำที่สุดคือ กรุงเทพมหานคร ร้อยละ 1.1</t>
  </si>
  <si>
    <t xml:space="preserve">                 </t>
  </si>
  <si>
    <t xml:space="preserve">                  อัตราการย้ายถิ่นของกรุงเทพมหานคร เพศชายมีอัตราการย้ายถิ่นสูงกว่าเพศหญิง  โดย อัตราการย้ายถิ่น คืออัตราร้อยละของผู้ย้ายถิ่นต่อจำนวนประชากรทั้งสิ้นในแต่ละกลุ่ม</t>
  </si>
  <si>
    <t xml:space="preserve">หมายเหตุ   :  เนื่องจากปริมาณงานทั้งประเทศค่อนข้างมาก การประมวลผลข้อมูลทั้งหมดในรายละเอียดปี 2555 ทางสำนักงานสถิติแห่งชาติ ไม่อาจแล้วเสร็จในเวลาอันสั้น </t>
  </si>
  <si>
    <t>แหล่งข้อมูล : สำมะโนประชากรและเคหะ พ.ศ. 2553 ฉบับสมบูรณ์ทั่วราชอาณาจักร สำนักงานสถิติแห่งชาติ</t>
  </si>
  <si>
    <t>จำนวนผู้มีงานทำที่เป็นแรงงานในระบบและนอกระบบ ในปี พ.ศ. 2555 จำแนกตามระดับการศึกษาที่สำเร็จ</t>
  </si>
  <si>
    <t>7. อื่น ๆ (รวมอาชีวะระยะสั้น)</t>
  </si>
  <si>
    <t>2555 (คน)</t>
  </si>
  <si>
    <t>ปี 2555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</si>
  <si>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</si>
  <si>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</t>
  </si>
  <si>
    <t xml:space="preserve"> -</t>
  </si>
  <si>
    <t xml:space="preserve">ปี พ.ศ. 2553 ครัวเรือนทั่วประเทศมีคาใชจายเฉลี่ยเดือนละ 16,819 บาท </t>
  </si>
  <si>
    <t>หมายเหตุ :  ครัวเรือนตัวอย่างจากทุกจังหวัดทั่วประเทศ ทั้งในเขตและนอกเขตเทศบาล จํานวนตัวอย่างประมาณ 52,000 ครัวเรือน</t>
  </si>
  <si>
    <t xml:space="preserve">               ค่าใช้จ่ายเป็นค่าใช้จ่ายเฉลี่ยที่จําเป็นต้องใช้ในการยังชีพ โดยไม่รวมค่าใช้จ่ายประเภทสะสมทุน เช่น การซื้อบ้าน ที่ดิน และเงินออม</t>
  </si>
  <si>
    <t xml:space="preserve">ปี พ.ศ. 2555 ครัวเรือนทั่วประเทศมีคาใชจายเฉลี่ยเดือนละ 18,766 บาท </t>
  </si>
  <si>
    <t>- คาอาหารและเครื่องดื่ม</t>
  </si>
  <si>
    <t xml:space="preserve">            ค่าเครื่องดื่มแอลกอฮล์</t>
  </si>
  <si>
    <t>ค่าใช้จ่ายเฉลี่ยต่อครัวเรือน</t>
  </si>
  <si>
    <t>ร้อยละของการเปลี่ยนแปลง</t>
  </si>
  <si>
    <t xml:space="preserve">     เหนือ</t>
  </si>
  <si>
    <t xml:space="preserve">     ตะวันออกเฉียงเหนือ</t>
  </si>
  <si>
    <t xml:space="preserve">     ใต้</t>
  </si>
  <si>
    <t>แหล่งข้อมูล : การสำรวจภาวะการครองชีพของข้าราชการพลเรือนสามัญ พ.ศ. 2555 สำนักงานสถิติแห่งชาติ</t>
  </si>
  <si>
    <t>หมายเหตุ   : ข้าราชการพลเรือนในสังกัด ก.พ. ทุกประเภท และระดับตำแหน่งที่ตกเป็นตัวอย่าง ทุกจังหวัดทั่วประเทศ จำนวน 13,252 ราย</t>
  </si>
  <si>
    <t xml:space="preserve">                 *  รายได้ รวมรายได้ทุกประเภทของครอบครัว คือ เงินเดือน เงินประจำตำแหน่ง โบนัส กำไรจากการทำธุรกิจ/ทรัพย์สิน และอื่นๆ</t>
  </si>
  <si>
    <t>ประเภท</t>
  </si>
  <si>
    <t xml:space="preserve">        เงินเดือน ค่าจ้าง เงินประจำตำแหน่ง และเงินเพิ่มพิเศษ</t>
  </si>
  <si>
    <t xml:space="preserve">        ค่าเบี้ยประชุม ค่าล่วงเวลา เงินโบนัส</t>
  </si>
  <si>
    <t xml:space="preserve">        กำไรจากการทำธุรกิจส่วนตัว</t>
  </si>
  <si>
    <t xml:space="preserve">        รายรับจากการให้เช่าทรัพย์สิน</t>
  </si>
  <si>
    <t>ประเภทของรายได้*</t>
  </si>
  <si>
    <t>ค่าใช้จ่ายของครัวเรือนปี พ.ศ. 2553 - 2555 จำแนกตามรายการค่าใช้จ่าย</t>
  </si>
  <si>
    <t>ประเภทของค่าใช้จ่าย*</t>
  </si>
  <si>
    <t xml:space="preserve">                     และไม่รวมค่าสวัสดิการที่มีสิทธิเบิกได้จากรัฐ/เอกชน เช่น ค่าเช่าบ้าน ค่ารักษาพยาบาล</t>
  </si>
  <si>
    <t xml:space="preserve">                 *  ค่าใช้จ่าย ไม่รวมค่าใช้จ่ายเพื่อการสะสมทุนและเงินออม เช่น การผ่อนชำระบ้าน/ที่ดิน ค่าเบี้ยประกันชีวิตประเภทสะสมทรัพย์</t>
  </si>
  <si>
    <t xml:space="preserve">                     ไม่รวมค่าสวัสดิการที่มีสิทธิเบิกได้จากรัฐ/เอกชน เช่น ค่าเช่าบ้าน ค่ารักษาพยาบาล </t>
  </si>
  <si>
    <t xml:space="preserve">        อาหารและเครื่องดื่ม</t>
  </si>
  <si>
    <t xml:space="preserve">        การเดินทาง และการสื่อสาร</t>
  </si>
  <si>
    <t xml:space="preserve">        ค่ายานพาหนะ และค่าอุปกรณ์</t>
  </si>
  <si>
    <t xml:space="preserve">        เครื่องแต่งบ้าน/เครื่องใช้เบ็ดเตล็ด/การดำเนินการในครอบครัว</t>
  </si>
  <si>
    <t xml:space="preserve">        การศึกษา</t>
  </si>
  <si>
    <t xml:space="preserve">        การบันเทิง/การอ่าน</t>
  </si>
  <si>
    <t xml:space="preserve">        ยา เวชภัณฑ์ และค่ารักษาพยาบาล</t>
  </si>
  <si>
    <t xml:space="preserve">        ค่าที่อยู่อาศัย</t>
  </si>
  <si>
    <t xml:space="preserve">        ค่าจ้างบุคคล และค่าใช้จ่ายสมทบ</t>
  </si>
  <si>
    <t xml:space="preserve">        ส่วนบุคคล/เครื่องนุ่งห่มและรองเท้า</t>
  </si>
  <si>
    <t xml:space="preserve">        ค่าใช้จ่ายที่ไม่เกี่ยวกับการอุปโภคบริโภค เช่น ค่าภาษี ค่าเบี้ยประกัน ค่าซื้อสลากกินแบ่ง</t>
  </si>
  <si>
    <t>ค่าใช้จ่ายต่อครัวเรือนปี พ.ศ. 2553 - 2555 จำแนกตามภาค</t>
  </si>
  <si>
    <t>รวมทุกประเภท</t>
  </si>
  <si>
    <t xml:space="preserve">         ทั่วไป</t>
  </si>
  <si>
    <t xml:space="preserve">         อำนวยการ</t>
  </si>
  <si>
    <t xml:space="preserve">         บริหาร</t>
  </si>
  <si>
    <t xml:space="preserve">         วิชาการ</t>
  </si>
  <si>
    <t>จำนวนหนี้สินเฉลี่ยต่อครอบครัว (บาท)</t>
  </si>
  <si>
    <t>ปี 2555 ครอบครัวข้าราชการร้อยละ 83.2 มีจำนวนหนี้สินทั้งสิ้น 323,593 ล้านบาท</t>
  </si>
  <si>
    <t>วัตถุประสงค์</t>
  </si>
  <si>
    <t xml:space="preserve">         เพื่อที่อยู่อาศัย</t>
  </si>
  <si>
    <t xml:space="preserve">         เพื่อซื้อหรือซ่อมแซมยานพาหนะ</t>
  </si>
  <si>
    <t xml:space="preserve">         เพื่อใช้จ่ายในการอุปโภคบริโภคต่าง ๆ</t>
  </si>
  <si>
    <t xml:space="preserve">         การลงทุนในธุรกิจครอบครัว</t>
  </si>
  <si>
    <t xml:space="preserve">         เพื่อการศึกษา</t>
  </si>
  <si>
    <t xml:space="preserve">         เพื่อการลงทุนอื่น เช่น ซื้อหุ้น หลักทรัพย์</t>
  </si>
  <si>
    <t xml:space="preserve">         อื่น ๆ</t>
  </si>
  <si>
    <t>5.9</t>
  </si>
  <si>
    <t>3.6</t>
  </si>
  <si>
    <t>1.8</t>
  </si>
  <si>
    <t>2.1</t>
  </si>
  <si>
    <t>ปี พ.ศ. 2555 ครอบครัวข้าราชการทั่วประเทศ มีรายได้เฉลี่ยเดือนละ 49,915 บาท</t>
  </si>
  <si>
    <t>ปี พ.ศ. 2551</t>
  </si>
  <si>
    <t>ปี พ.ศ. 2555 ครอบครัวข้าราชการทั่วประเทศ มีค่าใช้จ่ายเฉลี่ยเดือนละ 41,081 บาท</t>
  </si>
  <si>
    <t>รายได้ของครอบครัวข้าราชการ ปี พ.ศ. 2551-2555</t>
  </si>
  <si>
    <t>ปี พ.ศ. 2551 ครอบครัวข้าราชการทั่วประเทศ มีรายได้เฉลี่ยเดือนละ 41,139 บาท</t>
  </si>
  <si>
    <t>ปี พ.ศ. 2551 ครอบครัวข้าราชการทั่วประเทศ มีค่าใช้จ่ายเฉลี่ยเดือนละ 32,411 บาท</t>
  </si>
  <si>
    <t>ปี พ.ศ. 2551**</t>
  </si>
  <si>
    <t>ครอบครัวข้าราชการที่มีหนี้สิน ปี พ.ศ. 2551 - 2555</t>
  </si>
  <si>
    <t>หนี้สินของครอบครัวข้าราชการ ปี พ.ศ. 2551 - 2555</t>
  </si>
  <si>
    <t>ค่าใช้จ่ายของครอบครัวข้าราชการปี พ.ศ. 2551 - 2555</t>
  </si>
  <si>
    <t>ปี 2551 ครอบครัวข้าราชการร้อยละ 84.0 มีจำนวนหนี้สินทั้งสิ้น 219,737 ล้านบาท</t>
  </si>
  <si>
    <t>ปี พ.ศ. 2553 ครอบครัวข้าราชการทั่วประเทศ มีรายได้เฉลี่ยเดือนละ 43,650 บาท</t>
  </si>
  <si>
    <t>ปี พ.ศ. 2553 ครอบครัวข้าราชการทั่วประเทศ มีค่าใช้จ่ายเฉลี่ยเดือนละ 32,386 บาท</t>
  </si>
  <si>
    <t>ปี พ.ศ. 2553**</t>
  </si>
  <si>
    <t xml:space="preserve">                 **  ในปี พ.ศ. 2551 และพ.ศ.2553 มีค่าใช้จ่ายอื่นๆ คือ ค่าของใช้และบริการส่วนบุคคล ค่าภาษี ดอกเบี้ยเงินกู้ ค่าใช้จ่ายด้านสังคม ฯลฯ</t>
  </si>
  <si>
    <t xml:space="preserve">                       ร้อยละ 14.0 และร้อยละ 14.5 ตามลำดับ</t>
  </si>
  <si>
    <t>ปี 2553 ครอบครัวข้าราชการร้อยละ 84.1 มีจำนวนหนี้สินทั้งสิ้น 256,387 ล้านบาท</t>
  </si>
  <si>
    <t>5.8</t>
  </si>
  <si>
    <t>3.9</t>
  </si>
  <si>
    <t>1.1</t>
  </si>
  <si>
    <t>4.3</t>
  </si>
  <si>
    <t>ค่าใช้จ่ายเกี่ยวกับการใช้พลังงานของครัวเรือนปี พ.ศ. 2551 - 2555 จำแนกตามประเภทของพลังงาน</t>
  </si>
  <si>
    <t>ค่าใช้จ่าย</t>
  </si>
  <si>
    <t>บาท</t>
  </si>
  <si>
    <t>ผลิตภัณฑ์ปิโตรเลียม</t>
  </si>
  <si>
    <t xml:space="preserve">   น้ำมันเบนซิน</t>
  </si>
  <si>
    <t xml:space="preserve">   น้ำมันดีเซล  </t>
  </si>
  <si>
    <t xml:space="preserve">   แก๊สโซฮอล์</t>
  </si>
  <si>
    <t xml:space="preserve">   ก๊าซ NGV, LGV</t>
  </si>
  <si>
    <t xml:space="preserve">   แก๊สใช้ในครัวเรือน (หุงต้มและอื่นๆ)</t>
  </si>
  <si>
    <t>ค่าใช้จ่ายด้านพลังงานทั้งสิ้น</t>
  </si>
  <si>
    <t xml:space="preserve">                 2. กองสำรวจและแผนที่ สำนักผังเมือง กรุงเทพมหานคร</t>
  </si>
  <si>
    <r>
      <t xml:space="preserve">จากสมการ      </t>
    </r>
    <r>
      <rPr>
        <b/>
        <sz val="16"/>
        <rFont val="TH SarabunPSK"/>
        <family val="2"/>
      </rPr>
      <t>y</t>
    </r>
    <r>
      <rPr>
        <b/>
        <sz val="12"/>
        <rFont val="TH SarabunPSK"/>
        <family val="2"/>
      </rPr>
      <t xml:space="preserve"> = 63,147,744.92 + 90,179.41x</t>
    </r>
  </si>
  <si>
    <r>
      <t xml:space="preserve">จากสมการ      </t>
    </r>
    <r>
      <rPr>
        <b/>
        <sz val="16"/>
        <rFont val="TH SarabunPSK"/>
        <family val="2"/>
      </rPr>
      <t>y</t>
    </r>
    <r>
      <rPr>
        <b/>
        <sz val="12"/>
        <rFont val="TH SarabunPSK"/>
        <family val="2"/>
      </rPr>
      <t xml:space="preserve"> = 10,000,484.42 + 42,643.11x</t>
    </r>
  </si>
  <si>
    <r>
      <t xml:space="preserve">จากสมการ      </t>
    </r>
    <r>
      <rPr>
        <b/>
        <sz val="16"/>
        <rFont val="TH SarabunPSK"/>
        <family val="2"/>
      </rPr>
      <t>y</t>
    </r>
    <r>
      <rPr>
        <b/>
        <sz val="12"/>
        <rFont val="TH SarabunPSK"/>
        <family val="2"/>
      </rPr>
      <t xml:space="preserve"> = 4,290,356.67 + 46,190.34x</t>
    </r>
  </si>
  <si>
    <r>
      <t xml:space="preserve">จากสมการ      </t>
    </r>
    <r>
      <rPr>
        <b/>
        <sz val="16"/>
        <rFont val="TH SarabunPSK"/>
        <family val="2"/>
      </rPr>
      <t>y</t>
    </r>
    <r>
      <rPr>
        <b/>
        <sz val="12"/>
        <rFont val="TH SarabunPSK"/>
        <family val="2"/>
      </rPr>
      <t xml:space="preserve"> = 5,710,127.75 - 3,547.22x</t>
    </r>
  </si>
  <si>
    <r>
      <t xml:space="preserve">จากสมการ      </t>
    </r>
    <r>
      <rPr>
        <b/>
        <sz val="16"/>
        <rFont val="TH SarabunPSK"/>
        <family val="2"/>
      </rPr>
      <t>y</t>
    </r>
    <r>
      <rPr>
        <b/>
        <sz val="11"/>
        <rFont val="TH SarabunPSK"/>
        <family val="2"/>
      </rPr>
      <t xml:space="preserve"> = 1,114,150.00 + 9,937.79x</t>
    </r>
  </si>
  <si>
    <r>
      <t xml:space="preserve">จากสมการ      </t>
    </r>
    <r>
      <rPr>
        <b/>
        <sz val="16"/>
        <rFont val="TH SarabunPSK"/>
        <family val="2"/>
      </rPr>
      <t>y</t>
    </r>
    <r>
      <rPr>
        <b/>
        <sz val="11"/>
        <rFont val="TH SarabunPSK"/>
        <family val="2"/>
      </rPr>
      <t xml:space="preserve"> = 1,012,390.83 + 12,191.19x</t>
    </r>
  </si>
  <si>
    <r>
      <t xml:space="preserve">จากสมการ      </t>
    </r>
    <r>
      <rPr>
        <b/>
        <sz val="16"/>
        <rFont val="TH SarabunPSK"/>
        <family val="2"/>
      </rPr>
      <t>y</t>
    </r>
    <r>
      <rPr>
        <b/>
        <sz val="11"/>
        <rFont val="TH SarabunPSK"/>
        <family val="2"/>
      </rPr>
      <t xml:space="preserve"> = 865,609.59 + 16,869.11x</t>
    </r>
  </si>
  <si>
    <r>
      <t xml:space="preserve">จากสมการ      </t>
    </r>
    <r>
      <rPr>
        <b/>
        <sz val="16"/>
        <rFont val="TH SarabunPSK"/>
        <family val="2"/>
      </rPr>
      <t>y</t>
    </r>
    <r>
      <rPr>
        <b/>
        <sz val="11"/>
        <rFont val="TH SarabunPSK"/>
        <family val="2"/>
      </rPr>
      <t xml:space="preserve"> = 827,923.08 + 3,329.75x</t>
    </r>
  </si>
  <si>
    <r>
      <t xml:space="preserve">จากสมการ      </t>
    </r>
    <r>
      <rPr>
        <b/>
        <sz val="16"/>
        <rFont val="TH SarabunPSK"/>
        <family val="2"/>
      </rPr>
      <t>y</t>
    </r>
    <r>
      <rPr>
        <b/>
        <sz val="11"/>
        <rFont val="TH SarabunPSK"/>
        <family val="2"/>
      </rPr>
      <t xml:space="preserve"> = 468,033.17 + 3,343.26x</t>
    </r>
  </si>
  <si>
    <t>แหล่งข้อมูล : ฝ่ายแผนงาน ส่วนแผนงานและส่งเสริมความรู้ สถาบันพัฒนาข้าราชการกรุงเทพมหานคร</t>
  </si>
  <si>
    <t>โครงการสัมมนาเพื่อพัฒนาองค์การ (Organization Development/O.D.)</t>
  </si>
  <si>
    <t>โครงการสัมมนาทิศทางการบริการศูนย์บริการกรุงเทพมหานคร</t>
  </si>
  <si>
    <t>โครงการสัมมนาเพื่อพัฒนาทักษะการปฏิบัติงาน ณ ศูนย์บริการกรุงเทพมหานคร</t>
  </si>
  <si>
    <t>โครงการฝึกอบรมเชิงปฏิบัติการเพื่อการให้บริการที่เป็นเลิศ (Best Service Organization)</t>
  </si>
  <si>
    <t>โครงการตรวจติดตามการปฏิบัติงานของศูนย์บริการกรุงเทพมหานคร</t>
  </si>
  <si>
    <t>โครงการฝึกอบรมหลักสูตรปฐมนิเทศ (ตำแหน่งนักทรัพยากรบุคคล)</t>
  </si>
  <si>
    <t>โครงการให้ทุนศึกษา ฝึกอบรม ประชุม สัมมนาและดูงานในประเทศ (255 โครงการ)</t>
  </si>
  <si>
    <t>โครงการให้ทุนศึกษา ฝึกอบรม ประชุม ดูงานต่างประเทศ (42 โครงการ)</t>
  </si>
  <si>
    <t>โครงการฝึกอบรมเชิงปฏิบัติการด้านการพัฒนาภาวะผู้นำของลูกจ้างกรุงเทพมหานคร</t>
  </si>
  <si>
    <t>โครงการฝึกอบรมกฎหมายปกครองที่ใช้ในการปฏิบัติราชการ</t>
  </si>
  <si>
    <t>โครงการฝึกอบรมการไกล่เกลี่ยข้อพิพาท (กลุ่มงานเทศกิจ)</t>
  </si>
  <si>
    <t>โครงการสัมมนาเชิงปฏิบัติการเพื่อสร้างและพัฒนาหลักสูตรตามสายวิชาชีพ (TRM)</t>
  </si>
  <si>
    <t>โครงการฝึกอบรมตามเส้นทางการพัฒนาตามสายวิชาชีพของสายงานที่มีคู่มือ TRM</t>
  </si>
  <si>
    <t>โครงการฝึกอบรมหลักสูตรผู้บริหารมหานครระดับต้น รุ่นที่ 14, 15</t>
  </si>
  <si>
    <t>โครงการฝึกอบรมหลักสูตรนักบริหารมหานครระดับสูง รุ่นที่ 7</t>
  </si>
  <si>
    <t>โครงการฝึกอบรมหลักสูตรนักบริหารมหานครระดับกลาง รุ่นที่ 10</t>
  </si>
  <si>
    <t>โครงการสัมมนาตามนโยบายผู้บริหาร</t>
  </si>
  <si>
    <t>โครงการฝึกอบรมการวางแผนพัฒนารายบุคคล (Individual Development Plan : IDP)</t>
  </si>
  <si>
    <t>ศึกษาในประเทศ</t>
  </si>
  <si>
    <t>ศึกษาต่างประเทศ</t>
  </si>
  <si>
    <t>โครงการฝึกอบรมภาษาอังกฤษตามสายอาชีพ หลักสูตร Business Communication</t>
  </si>
  <si>
    <t>โครงการฝึกอบรมภาษาอังกฤษตามสายอาชีพ หลักสูตร Professional English</t>
  </si>
  <si>
    <t>โครงการเตรียมความพร้อมเพื่อรองรับทุน (Preparation English Course for Scholarship)</t>
  </si>
  <si>
    <t>โครงการฝึกอบรมคอมพิวเตอร์หลักสูตร Microsoft Excel</t>
  </si>
  <si>
    <t>โครงการฝึกอบรมคอมพิวเตอร์หลักสูตร Microsoft Access</t>
  </si>
  <si>
    <t>โครงการฝึกอบรมคอมพิวเตอร์หลักสูตร Microsoft Powerpoint</t>
  </si>
  <si>
    <t>โครงการฝึกอบรมคอมพิวเตอร์หลักสูตรการพัฒนา Website</t>
  </si>
  <si>
    <t>โครงการฝึกอบรมคอมพิวเตอร์หลักสูตร E-Learning &amp; Courseware Design</t>
  </si>
  <si>
    <t>โครงการฝึกอบรมคอมพิวเตอร์หลักสูตร Database Design &amp; SQL</t>
  </si>
  <si>
    <r>
      <rPr>
        <b/>
        <sz val="13"/>
        <color indexed="9"/>
        <rFont val="TH SarabunPSK"/>
        <family val="2"/>
      </rPr>
      <t>คำจำกัดความ :</t>
    </r>
    <r>
      <rPr>
        <b/>
        <sz val="13"/>
        <rFont val="TH SarabunPSK"/>
        <family val="2"/>
      </rPr>
      <t xml:space="preserve"> "ผู้อยู่นอกกำลังแรงงาน" หมายถึง บุคคลซึ่งมีอายุ 15 ปีขึ้นไป แต่ไม่ได้ทำงานและไม่พร้อมที่จะทำงาน เนื่องจากทำงานบ้าน</t>
    </r>
  </si>
  <si>
    <r>
      <rPr>
        <b/>
        <sz val="13"/>
        <color indexed="9"/>
        <rFont val="TH SarabunPSK"/>
        <family val="2"/>
      </rPr>
      <t xml:space="preserve">คำจำกัดความ : </t>
    </r>
    <r>
      <rPr>
        <b/>
        <sz val="13"/>
        <rFont val="TH SarabunPSK"/>
        <family val="2"/>
      </rPr>
      <t>เรียนหนังสือ ยังเด็กเกินไป หรือชรามาก (มีอายุเกิน 60 ปี) คนพิการ ไม่สมัครใจทำงาน และบุคคลที่ทำงานโดยไม่ได้รับค่าจ้าง</t>
    </r>
  </si>
  <si>
    <r>
      <rPr>
        <b/>
        <sz val="11"/>
        <color indexed="9"/>
        <rFont val="TH SarabunPSK"/>
        <family val="2"/>
      </rPr>
      <t xml:space="preserve">  แหล่งข้อมูล  : </t>
    </r>
    <r>
      <rPr>
        <b/>
        <sz val="11"/>
        <rFont val="TH SarabunPSK"/>
        <family val="2"/>
      </rPr>
      <t>ฝ่ายการลูกจ้าง กองการเจ้าหน้าที่ สำนักปลัดกรุงเทพมหานคร</t>
    </r>
  </si>
  <si>
    <r>
      <rPr>
        <b/>
        <sz val="11"/>
        <color indexed="9"/>
        <rFont val="TH SarabunPSK"/>
        <family val="2"/>
      </rPr>
      <t xml:space="preserve">  แหล่งข้อมูล  : </t>
    </r>
    <r>
      <rPr>
        <b/>
        <sz val="11"/>
        <rFont val="TH SarabunPSK"/>
        <family val="2"/>
      </rPr>
      <t xml:space="preserve">กลุ่มงานอัตรากำลังและการจ้าง กองการเจ้าหน้าที่ สำนักการศึกษา กรุงเทพมหานคร </t>
    </r>
  </si>
  <si>
    <r>
      <rPr>
        <b/>
        <sz val="11"/>
        <color indexed="9"/>
        <rFont val="TH SarabunPSK"/>
        <family val="2"/>
      </rPr>
      <t xml:space="preserve">  หมายเหตุ     :</t>
    </r>
    <r>
      <rPr>
        <b/>
        <sz val="11"/>
        <rFont val="TH SarabunPSK"/>
        <family val="2"/>
      </rPr>
      <t xml:space="preserve"> ** ไม่รวมจำนวนลูกจ้างประจำและลูกจ้างชั่วคราวของโรงเรียน 435 โรงเรียน</t>
    </r>
  </si>
  <si>
    <r>
      <rPr>
        <b/>
        <sz val="11"/>
        <color indexed="9"/>
        <rFont val="TH SarabunPSK"/>
        <family val="2"/>
      </rPr>
      <t xml:space="preserve">  หมายเหตุ     :</t>
    </r>
    <r>
      <rPr>
        <b/>
        <sz val="11"/>
        <rFont val="TH SarabunPSK"/>
        <family val="2"/>
      </rPr>
      <t xml:space="preserve"> *** ข้อมูลจากกองอัตรากำลัง สำนักงานคณะกรรมการข้าราชการกรุงเทพมหานคร ณ วันที่ 31 ธันวาคม 2555</t>
    </r>
  </si>
  <si>
    <r>
      <rPr>
        <b/>
        <sz val="11"/>
        <color indexed="9"/>
        <rFont val="TH SarabunPSK"/>
        <family val="2"/>
      </rPr>
      <t xml:space="preserve">  หมายเหตุ     :</t>
    </r>
    <r>
      <rPr>
        <b/>
        <sz val="11"/>
        <rFont val="TH SarabunPSK"/>
        <family val="2"/>
      </rPr>
      <t xml:space="preserve"> *** ข้อมูลจากฝ่ายการลูกจ้าง กองการเจ้าหน้าที่ สำนักปลัดกรุงเทพมหานคร ณ วันที่ 31 ธันวาคม 2555</t>
    </r>
  </si>
  <si>
    <r>
      <rPr>
        <b/>
        <sz val="11"/>
        <color indexed="9"/>
        <rFont val="TH SarabunPSK"/>
        <family val="2"/>
      </rPr>
      <t xml:space="preserve">  หมายเหตุ     :</t>
    </r>
    <r>
      <rPr>
        <b/>
        <sz val="11"/>
        <rFont val="TH SarabunPSK"/>
        <family val="2"/>
      </rPr>
      <t xml:space="preserve"> *** ข้อมูลจากกลุ่มงานอัตรากำลังและการจ้าง กองการเจ้าหน้าที่ สำนักการศึกษา กรุงเทพมหานคร ณ วันที่ 31 ธันวาคม 2555</t>
    </r>
  </si>
  <si>
    <r>
      <rPr>
        <b/>
        <sz val="11"/>
        <color indexed="9"/>
        <rFont val="TH SarabunPSK"/>
        <family val="2"/>
      </rPr>
      <t xml:space="preserve">แหล่งข้อมูล : </t>
    </r>
    <r>
      <rPr>
        <b/>
        <sz val="11"/>
        <rFont val="TH SarabunPSK"/>
        <family val="2"/>
      </rPr>
      <t>ฝ่ายการลูกจ้าง กองการเจ้าหน้าที่ สำนักปลัดกรุงเทพมหานคร</t>
    </r>
  </si>
  <si>
    <r>
      <rPr>
        <b/>
        <sz val="11"/>
        <color indexed="9"/>
        <rFont val="TH SarabunPSK"/>
        <family val="2"/>
      </rPr>
      <t>แหล่งข้อมูล :</t>
    </r>
    <r>
      <rPr>
        <b/>
        <sz val="11"/>
        <rFont val="TH SarabunPSK"/>
        <family val="2"/>
      </rPr>
      <t xml:space="preserve"> กลุ่มงานอัตรากำลังและการจ้าง กองการเจ้าหน้าที่ สำนักการศึกษา กรุงเทพมหานคร</t>
    </r>
  </si>
  <si>
    <r>
      <rPr>
        <b/>
        <sz val="11"/>
        <color indexed="9"/>
        <rFont val="TH SarabunPSK"/>
        <family val="2"/>
      </rPr>
      <t xml:space="preserve">หมายเหตุ   : </t>
    </r>
    <r>
      <rPr>
        <b/>
        <sz val="11"/>
        <rFont val="TH SarabunPSK"/>
        <family val="2"/>
      </rPr>
      <t>ข้อมูลจากฝ่ายการลูกจ้าง กองการเจ้าหน้าที่ สำนักปลัดกรุงเทพมหานคร ณ วันที่ 31 ธันวาคม 2555</t>
    </r>
  </si>
  <si>
    <r>
      <rPr>
        <b/>
        <sz val="11"/>
        <color indexed="9"/>
        <rFont val="TH SarabunPSK"/>
        <family val="2"/>
      </rPr>
      <t>หมายเหตุ   :</t>
    </r>
    <r>
      <rPr>
        <b/>
        <sz val="11"/>
        <rFont val="TH SarabunPSK"/>
        <family val="2"/>
      </rPr>
      <t xml:space="preserve"> ข้อมูลจากกลุ่มงานอัตรากำลังและการจ้าง กองการเจ้าหน้าที่ สำนักการศึกษา กรุงเทพมหานคร ณ วันที่ 31 ธันวาคม 2555</t>
    </r>
  </si>
  <si>
    <t>พื้นที่(ตร.กม.)</t>
  </si>
  <si>
    <t>ความหนาแน่น(คน/ตร.กม.)</t>
  </si>
  <si>
    <t>จำนวนบ้าน(หลัง)</t>
  </si>
  <si>
    <t>เปรียบเทียบจำนวนประชากร ความหนาแน่น อัตราการเพิ่มของประชากร ของประเทศไทยและกรุงเทพมหานคร</t>
  </si>
  <si>
    <t>ความหนาแน่นของประชากร(คน/ตร.กม.)</t>
  </si>
  <si>
    <t>จำนวนประชากร(คน)</t>
  </si>
  <si>
    <t>อัตราการเพิ่ม/ลดของประชากร (%)</t>
  </si>
  <si>
    <t>จำนวนประชากรในเขตกรุงเทพมหานคร เขตปริมณฑล และทั่วราชอาณาจักรปี พ.ศ. 2544 - 2555 และประมาณการของปี พ.ศ. 2556 และ 2557</t>
  </si>
  <si>
    <t>จำนวนประชากรในเขตปริมณฑลปี พ.ศ. 2544 - 2555 และประมาณการของปี พ.ศ. 2556 และ 2557</t>
  </si>
  <si>
    <t>จำนวนประชากรทั้งหมด</t>
  </si>
  <si>
    <t>อยู่ระหว่างย้าย</t>
  </si>
  <si>
    <t>สัญชาติอื่น</t>
  </si>
  <si>
    <t>ทะเบียนบ้านกลาง</t>
  </si>
  <si>
    <t>เกิดปีจันทรคติ</t>
  </si>
  <si>
    <t>เกิด</t>
  </si>
  <si>
    <t>ตาย</t>
  </si>
  <si>
    <t>ย้ายเข้า</t>
  </si>
  <si>
    <t>ย้ายออก</t>
  </si>
  <si>
    <t>รายจ่ายจริง (ล้านบาท)(รวมเงินกันไว้เบิกเหลื่อมปี)</t>
  </si>
  <si>
    <t>รายจ่ายจริงของ กทม. ต่อประชากร 1 คน (บาท)</t>
  </si>
  <si>
    <t>อัตราการว่างงานของประชากรกรุงเทพมหานคร จำแนกเป็นรายไตรมาส</t>
  </si>
  <si>
    <t>เคหะชุมชน</t>
  </si>
  <si>
    <t>หมู่บ้านจัดสรร</t>
  </si>
  <si>
    <t xml:space="preserve">     กรุงเทพมหานคร และปริมณฑล (นนทบุรี ปทุมธานี และสมุทรปราการ)</t>
  </si>
  <si>
    <t xml:space="preserve">     กลาง (ไม่รวม กรุงเทพมหานคร นนทบุรี ปทุมธานี และสมุทรปราการ)</t>
  </si>
  <si>
    <t xml:space="preserve">        รายได้อื่น ๆ (ดอกเบี้ยเงินปันผล และเงินช่วยเหลือจากบุคคลอื่น/รัฐ)</t>
  </si>
  <si>
    <t>ข้าราชการกรุงเทพมหานคร(คน)</t>
  </si>
  <si>
    <t>ข้าราชการครูกรุงเทพมหานคร(คน)</t>
  </si>
  <si>
    <t>ลูกจ้างกรุงเทพมหานคร(คน)</t>
  </si>
  <si>
    <t>ยุทธศาสตร์ที่</t>
  </si>
  <si>
    <t xml:space="preserve">การฝึกอบรม สัมมนา ศึกษา ดูงาน   และพัฒนาข้าราชการกรุงเทพมหานคร </t>
  </si>
  <si>
    <t>การพัฒนาความสามารถของบุคลากรให้เป็นไปตามหลักสมรรถนะของกรุงเทพมหานคร (Core Competency)</t>
  </si>
  <si>
    <t>การพัฒนาความสามารถของบุคลากรตามตัวแบบสมรรถนะวิชาชีพและกลุ่มงาน (Functional Competency &amp; Technical Knowledge and Skill)</t>
  </si>
  <si>
    <t>การพัฒนาความสามารถทางการบริหารจัดการ (Managerial Capability) และการพัฒนาภาวะผู้นำ (Leadership)</t>
  </si>
  <si>
    <t>การสร้างกระบวนการพัฒนาบุคลากรที่มีศักยภาพสูง (High Potential Development Program)</t>
  </si>
  <si>
    <t>การสร้างความสามารถด้านภาษาต่างประเทศและเทคโนโลยีสารสนเทศ (Foreign Language &amp; IT)</t>
  </si>
  <si>
    <t>จำนวนโครงการ(โครงการ)</t>
  </si>
  <si>
    <t>จำนวนรุ่น(รุ่น)</t>
  </si>
  <si>
    <t>ผู้เข้ารับการฝึกอบรม สัมมนา ศึกษา ดูงาน และพัฒนา (คน)</t>
  </si>
  <si>
    <t>งบประมาณ(บาท)</t>
  </si>
  <si>
    <r>
      <t>ผู้เข้ารับการอบรม สัมมนา ศึกษา ดูงานและ</t>
    </r>
    <r>
      <rPr>
        <b/>
        <i/>
        <sz val="12"/>
        <rFont val="TH SarabunPSK"/>
        <family val="2"/>
      </rPr>
      <t>พัฒนา (คน)</t>
    </r>
  </si>
  <si>
    <t>ยุทธศาสตร์ที่ 2  การพัฒนาความสามารถของบุคลากรตามตัวแบบสมรรถนะวิชาชีพและกลุ่มงาน (Functional Competency &amp; Technical Knowledge and Skill)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</si>
</sst>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#,##0.000"/>
    <numFmt numFmtId="204" formatCode="#,##0_ ;\-#,##0\ "/>
    <numFmt numFmtId="205" formatCode="0.000"/>
    <numFmt numFmtId="206" formatCode="_-* #,##0_-;\-* #,##0_-;_-* &quot;-&quot;??_-;_-@_-"/>
    <numFmt numFmtId="207" formatCode="_-* #,##0.000_-;\-* #,##0.000_-;_-* &quot;-&quot;??_-;_-@_-"/>
    <numFmt numFmtId="208" formatCode="_-* #,##0.0_-;\-* #,##0.0_-;_-* &quot;-&quot;??_-;_-@_-"/>
    <numFmt numFmtId="209" formatCode="00000"/>
    <numFmt numFmtId="210" formatCode="#,##0.00_ ;\-#,##0.00\ "/>
    <numFmt numFmtId="211" formatCode="&quot;ใช่&quot;;&quot;ใช่&quot;;&quot;ไม่ใช่&quot;"/>
    <numFmt numFmtId="212" formatCode="&quot;จริง&quot;;&quot;จริง&quot;;&quot;เท็จ&quot;"/>
    <numFmt numFmtId="213" formatCode="&quot;เปิด&quot;;&quot;เปิด&quot;;&quot;ปิด&quot;"/>
    <numFmt numFmtId="214" formatCode="[$€-2]\ #,##0.00_);[Red]\([$€-2]\ #,##0.00\)"/>
    <numFmt numFmtId="215" formatCode="#,##0.0"/>
    <numFmt numFmtId="216" formatCode="#,##0.0000"/>
    <numFmt numFmtId="217" formatCode="_(* #,##0_);_(* \(#,##0\);_(* &quot;-&quot;??_);_(@_)"/>
    <numFmt numFmtId="218" formatCode="0;[Red]0"/>
    <numFmt numFmtId="219" formatCode="#,##0;[Red]#,##0"/>
    <numFmt numFmtId="220" formatCode="#,##0.00;[Red]#,##0.00"/>
    <numFmt numFmtId="221" formatCode="_(* #,##0.0_);_(* \(#,##0.0\);_(* &quot;-&quot;??_);_(@_)"/>
    <numFmt numFmtId="222" formatCode="_-* #,##0.0000_-;\-* #,##0.0000_-;_-* &quot;-&quot;??_-;_-@_-"/>
    <numFmt numFmtId="223" formatCode="0.0"/>
    <numFmt numFmtId="224" formatCode="[$-F400]h:mm:ss\ AM/PM"/>
    <numFmt numFmtId="225" formatCode="[&lt;=9999999][$-D000000]###\-####;[$-D000000]\(0#\)\ ###\-####"/>
    <numFmt numFmtId="226" formatCode="&quot;THB&quot;#,##0_);\(&quot;THB&quot;#,##0\)"/>
    <numFmt numFmtId="227" formatCode="&quot;THB&quot;#,##0_);[Red]\(&quot;THB&quot;#,##0\)"/>
    <numFmt numFmtId="228" formatCode="&quot;THB&quot;#,##0.00_);\(&quot;THB&quot;#,##0.00\)"/>
    <numFmt numFmtId="229" formatCode="&quot;THB&quot;#,##0.00_);[Red]\(&quot;THB&quot;#,##0.00\)"/>
    <numFmt numFmtId="230" formatCode="_(&quot;THB&quot;* #,##0_);_(&quot;THB&quot;* \(#,##0\);_(&quot;THB&quot;* &quot;-&quot;_);_(@_)"/>
    <numFmt numFmtId="231" formatCode="_(&quot;THB&quot;* #,##0.00_);_(&quot;THB&quot;* \(#,##0.00\);_(&quot;THB&quot;* &quot;-&quot;??_);_(@_)"/>
    <numFmt numFmtId="232" formatCode="0.0000"/>
    <numFmt numFmtId="233" formatCode="[$-41E]d\ mmmm\ yyyy"/>
    <numFmt numFmtId="234" formatCode="0.E+00"/>
    <numFmt numFmtId="235" formatCode="[$-409]dddd\,\ mmmm\ dd\,\ yyyy"/>
    <numFmt numFmtId="236" formatCode="[$-409]h:mm:ss\ AM/PM"/>
    <numFmt numFmtId="237" formatCode="0.000;[Red]0.000"/>
    <numFmt numFmtId="238" formatCode="#,##0.000;[Red]#,##0.000"/>
    <numFmt numFmtId="239" formatCode="#,##0.000_ ;\-#,##0.000\ "/>
    <numFmt numFmtId="240" formatCode="_-* #,##0.000_-;\-* #,##0.000_-;_-* &quot;-&quot;???_-;_-@_-"/>
    <numFmt numFmtId="241" formatCode="0.00_ ;\-0.00\ "/>
    <numFmt numFmtId="242" formatCode="#,##0_ ;[Red]\-#,##0\ "/>
    <numFmt numFmtId="243" formatCode="_-* #,##0.0_-;\-* #,##0.0_-;_-* &quot;-&quot;?_-;_-@_-"/>
  </numFmts>
  <fonts count="108">
    <font>
      <sz val="16"/>
      <name val="DilleniaUPC"/>
      <family val="0"/>
    </font>
    <font>
      <u val="single"/>
      <sz val="10.5"/>
      <color indexed="12"/>
      <name val="Cordia New"/>
      <family val="2"/>
    </font>
    <font>
      <u val="single"/>
      <sz val="10.5"/>
      <color indexed="36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4"/>
      <name val="Cordia New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  <font>
      <sz val="11"/>
      <name val="TH SarabunPSK"/>
      <family val="2"/>
    </font>
    <font>
      <b/>
      <sz val="11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sz val="10"/>
      <name val="TH SarabunPSK"/>
      <family val="2"/>
    </font>
    <font>
      <b/>
      <sz val="10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b/>
      <sz val="14"/>
      <color indexed="9"/>
      <name val="TH SarabunPSK"/>
      <family val="2"/>
    </font>
    <font>
      <sz val="10"/>
      <name val="Arial"/>
      <family val="2"/>
    </font>
    <font>
      <sz val="8"/>
      <name val="Verdana"/>
      <family val="2"/>
    </font>
    <font>
      <sz val="12"/>
      <name val="EucrosiaUPC"/>
      <family val="1"/>
    </font>
    <font>
      <b/>
      <sz val="12"/>
      <color indexed="9"/>
      <name val="TH SarabunPSK"/>
      <family val="2"/>
    </font>
    <font>
      <sz val="8"/>
      <name val="DilleniaUPC"/>
      <family val="1"/>
    </font>
    <font>
      <sz val="16"/>
      <name val="EucrosiaUPC"/>
      <family val="1"/>
    </font>
    <font>
      <b/>
      <sz val="12"/>
      <name val="EucrosiaUPC"/>
      <family val="1"/>
    </font>
    <font>
      <b/>
      <sz val="12"/>
      <color indexed="10"/>
      <name val="TH SarabunPSK"/>
      <family val="2"/>
    </font>
    <font>
      <b/>
      <sz val="11"/>
      <color indexed="9"/>
      <name val="TH SarabunPSK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name val="CordiaUPC"/>
      <family val="2"/>
    </font>
    <font>
      <sz val="13"/>
      <name val="EucrosiaUPC"/>
      <family val="1"/>
    </font>
    <font>
      <sz val="12"/>
      <color indexed="8"/>
      <name val="TH SarabunPSK"/>
      <family val="2"/>
    </font>
    <font>
      <sz val="11"/>
      <color indexed="8"/>
      <name val="TH SarabunPSK"/>
      <family val="2"/>
    </font>
    <font>
      <b/>
      <sz val="11"/>
      <color indexed="8"/>
      <name val="TH SarabunPSK"/>
      <family val="2"/>
    </font>
    <font>
      <b/>
      <sz val="15"/>
      <name val="TH SarabunPSK"/>
      <family val="2"/>
    </font>
    <font>
      <b/>
      <sz val="13"/>
      <color indexed="9"/>
      <name val="TH SarabunPSK"/>
      <family val="2"/>
    </font>
    <font>
      <sz val="10"/>
      <name val="EucrosiaUPC"/>
      <family val="1"/>
    </font>
    <font>
      <sz val="12"/>
      <color indexed="10"/>
      <name val="TH SarabunPSK"/>
      <family val="2"/>
    </font>
    <font>
      <b/>
      <sz val="10"/>
      <color indexed="10"/>
      <name val="TH SarabunPSK"/>
      <family val="2"/>
    </font>
    <font>
      <b/>
      <sz val="10"/>
      <color indexed="9"/>
      <name val="TH SarabunPSK"/>
      <family val="2"/>
    </font>
    <font>
      <sz val="12.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3"/>
      <color indexed="56"/>
      <name val="Tahoma"/>
      <family val="2"/>
    </font>
    <font>
      <sz val="16"/>
      <name val="Angsana New"/>
      <family val="1"/>
    </font>
    <font>
      <sz val="16"/>
      <name val="AngsanaUPC"/>
      <family val="1"/>
    </font>
    <font>
      <sz val="15"/>
      <name val="TH SarabunPSK"/>
      <family val="2"/>
    </font>
    <font>
      <b/>
      <sz val="12"/>
      <color indexed="8"/>
      <name val="TH SarabunPSK"/>
      <family val="2"/>
    </font>
    <font>
      <sz val="14"/>
      <name val="Angsana New"/>
      <family val="1"/>
    </font>
    <font>
      <sz val="13"/>
      <name val="Angsana New"/>
      <family val="1"/>
    </font>
    <font>
      <b/>
      <sz val="13"/>
      <name val="Angsana New"/>
      <family val="1"/>
    </font>
    <font>
      <b/>
      <sz val="18"/>
      <color indexed="56"/>
      <name val="Tahoma"/>
      <family val="2"/>
    </font>
    <font>
      <sz val="16"/>
      <name val="TH SarabunIT๙"/>
      <family val="2"/>
    </font>
    <font>
      <b/>
      <sz val="15"/>
      <color indexed="56"/>
      <name val="Tahoma"/>
      <family val="2"/>
    </font>
    <font>
      <b/>
      <sz val="11"/>
      <color indexed="56"/>
      <name val="Tahoma"/>
      <family val="2"/>
    </font>
    <font>
      <sz val="9"/>
      <name val="TH SarabunPSK"/>
      <family val="2"/>
    </font>
    <font>
      <sz val="9"/>
      <color indexed="10"/>
      <name val="TH SarabunPSK"/>
      <family val="2"/>
    </font>
    <font>
      <b/>
      <sz val="9"/>
      <name val="TH SarabunPSK"/>
      <family val="2"/>
    </font>
    <font>
      <b/>
      <sz val="13.5"/>
      <name val="TH SarabunPSK"/>
      <family val="2"/>
    </font>
    <font>
      <sz val="13.5"/>
      <name val="TH SarabunPSK"/>
      <family val="2"/>
    </font>
    <font>
      <b/>
      <i/>
      <sz val="12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F0000"/>
      <name val="TH SarabunPSK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90" fillId="10" borderId="0" applyNumberFormat="0" applyBorder="0" applyAlignment="0" applyProtection="0"/>
    <xf numFmtId="0" fontId="3" fillId="2" borderId="0" applyNumberFormat="0" applyBorder="0" applyAlignment="0" applyProtection="0"/>
    <xf numFmtId="0" fontId="59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90" fillId="11" borderId="0" applyNumberFormat="0" applyBorder="0" applyAlignment="0" applyProtection="0"/>
    <xf numFmtId="0" fontId="3" fillId="4" borderId="0" applyNumberFormat="0" applyBorder="0" applyAlignment="0" applyProtection="0"/>
    <xf numFmtId="0" fontId="59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90" fillId="12" borderId="0" applyNumberFormat="0" applyBorder="0" applyAlignment="0" applyProtection="0"/>
    <xf numFmtId="0" fontId="3" fillId="6" borderId="0" applyNumberFormat="0" applyBorder="0" applyAlignment="0" applyProtection="0"/>
    <xf numFmtId="0" fontId="59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90" fillId="13" borderId="0" applyNumberFormat="0" applyBorder="0" applyAlignment="0" applyProtection="0"/>
    <xf numFmtId="0" fontId="3" fillId="8" borderId="0" applyNumberFormat="0" applyBorder="0" applyAlignment="0" applyProtection="0"/>
    <xf numFmtId="0" fontId="59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90" fillId="14" borderId="0" applyNumberFormat="0" applyBorder="0" applyAlignment="0" applyProtection="0"/>
    <xf numFmtId="0" fontId="3" fillId="9" borderId="0" applyNumberFormat="0" applyBorder="0" applyAlignment="0" applyProtection="0"/>
    <xf numFmtId="0" fontId="59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90" fillId="15" borderId="0" applyNumberFormat="0" applyBorder="0" applyAlignment="0" applyProtection="0"/>
    <xf numFmtId="0" fontId="3" fillId="3" borderId="0" applyNumberFormat="0" applyBorder="0" applyAlignment="0" applyProtection="0"/>
    <xf numFmtId="0" fontId="59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8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90" fillId="21" borderId="0" applyNumberFormat="0" applyBorder="0" applyAlignment="0" applyProtection="0"/>
    <xf numFmtId="0" fontId="3" fillId="16" borderId="0" applyNumberFormat="0" applyBorder="0" applyAlignment="0" applyProtection="0"/>
    <xf numFmtId="0" fontId="59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90" fillId="22" borderId="0" applyNumberFormat="0" applyBorder="0" applyAlignment="0" applyProtection="0"/>
    <xf numFmtId="0" fontId="3" fillId="5" borderId="0" applyNumberFormat="0" applyBorder="0" applyAlignment="0" applyProtection="0"/>
    <xf numFmtId="0" fontId="59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90" fillId="23" borderId="0" applyNumberFormat="0" applyBorder="0" applyAlignment="0" applyProtection="0"/>
    <xf numFmtId="0" fontId="3" fillId="18" borderId="0" applyNumberFormat="0" applyBorder="0" applyAlignment="0" applyProtection="0"/>
    <xf numFmtId="0" fontId="59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59" fillId="18" borderId="0" applyNumberFormat="0" applyBorder="0" applyAlignment="0" applyProtection="0"/>
    <xf numFmtId="0" fontId="59" fillId="18" borderId="0" applyNumberFormat="0" applyBorder="0" applyAlignment="0" applyProtection="0"/>
    <xf numFmtId="0" fontId="59" fillId="18" borderId="0" applyNumberFormat="0" applyBorder="0" applyAlignment="0" applyProtection="0"/>
    <xf numFmtId="0" fontId="59" fillId="18" borderId="0" applyNumberFormat="0" applyBorder="0" applyAlignment="0" applyProtection="0"/>
    <xf numFmtId="0" fontId="59" fillId="18" borderId="0" applyNumberFormat="0" applyBorder="0" applyAlignment="0" applyProtection="0"/>
    <xf numFmtId="0" fontId="90" fillId="24" borderId="0" applyNumberFormat="0" applyBorder="0" applyAlignment="0" applyProtection="0"/>
    <xf numFmtId="0" fontId="3" fillId="8" borderId="0" applyNumberFormat="0" applyBorder="0" applyAlignment="0" applyProtection="0"/>
    <xf numFmtId="0" fontId="59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7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90" fillId="25" borderId="0" applyNumberFormat="0" applyBorder="0" applyAlignment="0" applyProtection="0"/>
    <xf numFmtId="0" fontId="3" fillId="16" borderId="0" applyNumberFormat="0" applyBorder="0" applyAlignment="0" applyProtection="0"/>
    <xf numFmtId="0" fontId="59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90" fillId="26" borderId="0" applyNumberFormat="0" applyBorder="0" applyAlignment="0" applyProtection="0"/>
    <xf numFmtId="0" fontId="3" fillId="20" borderId="0" applyNumberFormat="0" applyBorder="0" applyAlignment="0" applyProtection="0"/>
    <xf numFmtId="0" fontId="59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9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3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91" fillId="31" borderId="0" applyNumberFormat="0" applyBorder="0" applyAlignment="0" applyProtection="0"/>
    <xf numFmtId="0" fontId="4" fillId="27" borderId="0" applyNumberFormat="0" applyBorder="0" applyAlignment="0" applyProtection="0"/>
    <xf numFmtId="0" fontId="60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91" fillId="32" borderId="0" applyNumberFormat="0" applyBorder="0" applyAlignment="0" applyProtection="0"/>
    <xf numFmtId="0" fontId="4" fillId="5" borderId="0" applyNumberFormat="0" applyBorder="0" applyAlignment="0" applyProtection="0"/>
    <xf numFmtId="0" fontId="60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91" fillId="33" borderId="0" applyNumberFormat="0" applyBorder="0" applyAlignment="0" applyProtection="0"/>
    <xf numFmtId="0" fontId="4" fillId="18" borderId="0" applyNumberFormat="0" applyBorder="0" applyAlignment="0" applyProtection="0"/>
    <xf numFmtId="0" fontId="60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91" fillId="34" borderId="0" applyNumberFormat="0" applyBorder="0" applyAlignment="0" applyProtection="0"/>
    <xf numFmtId="0" fontId="4" fillId="29" borderId="0" applyNumberFormat="0" applyBorder="0" applyAlignment="0" applyProtection="0"/>
    <xf numFmtId="0" fontId="60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17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91" fillId="35" borderId="0" applyNumberFormat="0" applyBorder="0" applyAlignment="0" applyProtection="0"/>
    <xf numFmtId="0" fontId="4" fillId="28" borderId="0" applyNumberFormat="0" applyBorder="0" applyAlignment="0" applyProtection="0"/>
    <xf numFmtId="0" fontId="60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91" fillId="36" borderId="0" applyNumberFormat="0" applyBorder="0" applyAlignment="0" applyProtection="0"/>
    <xf numFmtId="0" fontId="4" fillId="30" borderId="0" applyNumberFormat="0" applyBorder="0" applyAlignment="0" applyProtection="0"/>
    <xf numFmtId="0" fontId="60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5" borderId="0" applyNumberFormat="0" applyBorder="0" applyAlignment="0" applyProtection="0"/>
    <xf numFmtId="0" fontId="60" fillId="30" borderId="0" applyNumberFormat="0" applyBorder="0" applyAlignment="0" applyProtection="0"/>
    <xf numFmtId="0" fontId="60" fillId="30" borderId="0" applyNumberFormat="0" applyBorder="0" applyAlignment="0" applyProtection="0"/>
    <xf numFmtId="0" fontId="60" fillId="30" borderId="0" applyNumberFormat="0" applyBorder="0" applyAlignment="0" applyProtection="0"/>
    <xf numFmtId="0" fontId="60" fillId="30" borderId="0" applyNumberFormat="0" applyBorder="0" applyAlignment="0" applyProtection="0"/>
    <xf numFmtId="0" fontId="60" fillId="30" borderId="0" applyNumberFormat="0" applyBorder="0" applyAlignment="0" applyProtection="0"/>
    <xf numFmtId="0" fontId="4" fillId="37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29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28" borderId="0" applyNumberFormat="0" applyBorder="0" applyAlignment="0" applyProtection="0"/>
    <xf numFmtId="0" fontId="4" fillId="41" borderId="0" applyNumberFormat="0" applyBorder="0" applyAlignment="0" applyProtection="0"/>
    <xf numFmtId="0" fontId="5" fillId="4" borderId="0" applyNumberFormat="0" applyBorder="0" applyAlignment="0" applyProtection="0"/>
    <xf numFmtId="0" fontId="6" fillId="17" borderId="1" applyNumberFormat="0" applyAlignment="0" applyProtection="0"/>
    <xf numFmtId="0" fontId="6" fillId="42" borderId="1" applyNumberFormat="0" applyAlignment="0" applyProtection="0"/>
    <xf numFmtId="0" fontId="6" fillId="42" borderId="1" applyNumberFormat="0" applyAlignment="0" applyProtection="0"/>
    <xf numFmtId="0" fontId="7" fillId="4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34" fillId="0" borderId="0" applyFont="0" applyFill="0" applyBorder="0" applyAlignment="0" applyProtection="0"/>
    <xf numFmtId="43" fontId="16" fillId="0" borderId="0" applyFont="0" applyFill="0" applyBorder="0" applyAlignment="0" applyProtection="0"/>
    <xf numFmtId="190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11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12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3" borderId="1" applyNumberFormat="0" applyAlignment="0" applyProtection="0"/>
    <xf numFmtId="0" fontId="13" fillId="19" borderId="1" applyNumberFormat="0" applyAlignment="0" applyProtection="0"/>
    <xf numFmtId="0" fontId="13" fillId="19" borderId="1" applyNumberFormat="0" applyAlignment="0" applyProtection="0"/>
    <xf numFmtId="0" fontId="14" fillId="0" borderId="8" applyNumberFormat="0" applyFill="0" applyAlignment="0" applyProtection="0"/>
    <xf numFmtId="0" fontId="15" fillId="19" borderId="0" applyNumberFormat="0" applyBorder="0" applyAlignment="0" applyProtection="0"/>
    <xf numFmtId="0" fontId="34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0" fillId="7" borderId="9" applyNumberFormat="0" applyFont="0" applyAlignment="0" applyProtection="0"/>
    <xf numFmtId="0" fontId="0" fillId="7" borderId="9" applyNumberFormat="0" applyFont="0" applyAlignment="0" applyProtection="0"/>
    <xf numFmtId="0" fontId="17" fillId="17" borderId="10" applyNumberFormat="0" applyAlignment="0" applyProtection="0"/>
    <xf numFmtId="0" fontId="17" fillId="42" borderId="10" applyNumberFormat="0" applyAlignment="0" applyProtection="0"/>
    <xf numFmtId="0" fontId="17" fillId="42" borderId="10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20" fillId="0" borderId="0" applyNumberFormat="0" applyFill="0" applyBorder="0" applyAlignment="0" applyProtection="0"/>
    <xf numFmtId="0" fontId="92" fillId="44" borderId="13" applyNumberFormat="0" applyAlignment="0" applyProtection="0"/>
    <xf numFmtId="0" fontId="6" fillId="17" borderId="1" applyNumberFormat="0" applyAlignment="0" applyProtection="0"/>
    <xf numFmtId="0" fontId="61" fillId="17" borderId="1" applyNumberFormat="0" applyAlignment="0" applyProtection="0"/>
    <xf numFmtId="0" fontId="6" fillId="17" borderId="1" applyNumberFormat="0" applyAlignment="0" applyProtection="0"/>
    <xf numFmtId="0" fontId="6" fillId="42" borderId="1" applyNumberFormat="0" applyAlignment="0" applyProtection="0"/>
    <xf numFmtId="0" fontId="61" fillId="17" borderId="1" applyNumberFormat="0" applyAlignment="0" applyProtection="0"/>
    <xf numFmtId="0" fontId="61" fillId="17" borderId="1" applyNumberFormat="0" applyAlignment="0" applyProtection="0"/>
    <xf numFmtId="0" fontId="61" fillId="17" borderId="1" applyNumberFormat="0" applyAlignment="0" applyProtection="0"/>
    <xf numFmtId="0" fontId="61" fillId="17" borderId="1" applyNumberFormat="0" applyAlignment="0" applyProtection="0"/>
    <xf numFmtId="0" fontId="61" fillId="17" borderId="1" applyNumberFormat="0" applyAlignment="0" applyProtection="0"/>
    <xf numFmtId="0" fontId="9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59" fillId="0" borderId="0" applyFont="0" applyFill="0" applyBorder="0" applyAlignment="0" applyProtection="0"/>
    <xf numFmtId="19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6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6" fillId="0" borderId="0" applyFont="0" applyFill="0" applyBorder="0" applyAlignment="0" applyProtection="0"/>
    <xf numFmtId="194" fontId="34" fillId="0" borderId="0" applyFont="0" applyFill="0" applyBorder="0" applyAlignment="0" applyProtection="0"/>
    <xf numFmtId="194" fontId="3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6" fillId="45" borderId="14" applyNumberFormat="0" applyAlignment="0" applyProtection="0"/>
    <xf numFmtId="0" fontId="7" fillId="43" borderId="2" applyNumberFormat="0" applyAlignment="0" applyProtection="0"/>
    <xf numFmtId="0" fontId="64" fillId="43" borderId="2" applyNumberFormat="0" applyAlignment="0" applyProtection="0"/>
    <xf numFmtId="0" fontId="7" fillId="43" borderId="2" applyNumberFormat="0" applyAlignment="0" applyProtection="0"/>
    <xf numFmtId="0" fontId="7" fillId="43" borderId="2" applyNumberFormat="0" applyAlignment="0" applyProtection="0"/>
    <xf numFmtId="0" fontId="64" fillId="43" borderId="2" applyNumberFormat="0" applyAlignment="0" applyProtection="0"/>
    <xf numFmtId="0" fontId="64" fillId="43" borderId="2" applyNumberFormat="0" applyAlignment="0" applyProtection="0"/>
    <xf numFmtId="0" fontId="64" fillId="43" borderId="2" applyNumberFormat="0" applyAlignment="0" applyProtection="0"/>
    <xf numFmtId="0" fontId="64" fillId="43" borderId="2" applyNumberFormat="0" applyAlignment="0" applyProtection="0"/>
    <xf numFmtId="0" fontId="64" fillId="43" borderId="2" applyNumberFormat="0" applyAlignment="0" applyProtection="0"/>
    <xf numFmtId="0" fontId="97" fillId="0" borderId="15" applyNumberFormat="0" applyFill="0" applyAlignment="0" applyProtection="0"/>
    <xf numFmtId="0" fontId="14" fillId="0" borderId="8" applyNumberFormat="0" applyFill="0" applyAlignment="0" applyProtection="0"/>
    <xf numFmtId="0" fontId="65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98" fillId="46" borderId="0" applyNumberFormat="0" applyBorder="0" applyAlignment="0" applyProtection="0"/>
    <xf numFmtId="0" fontId="9" fillId="6" borderId="0" applyNumberFormat="0" applyBorder="0" applyAlignment="0" applyProtection="0"/>
    <xf numFmtId="0" fontId="66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4" fillId="0" borderId="0">
      <alignment/>
      <protection/>
    </xf>
    <xf numFmtId="0" fontId="34" fillId="0" borderId="0">
      <alignment/>
      <protection/>
    </xf>
    <xf numFmtId="0" fontId="73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34" fillId="0" borderId="0">
      <alignment/>
      <protection/>
    </xf>
    <xf numFmtId="0" fontId="9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16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9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6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99" fillId="47" borderId="13" applyNumberFormat="0" applyAlignment="0" applyProtection="0"/>
    <xf numFmtId="0" fontId="13" fillId="3" borderId="1" applyNumberFormat="0" applyAlignment="0" applyProtection="0"/>
    <xf numFmtId="0" fontId="67" fillId="3" borderId="1" applyNumberFormat="0" applyAlignment="0" applyProtection="0"/>
    <xf numFmtId="0" fontId="13" fillId="3" borderId="1" applyNumberFormat="0" applyAlignment="0" applyProtection="0"/>
    <xf numFmtId="0" fontId="13" fillId="19" borderId="1" applyNumberFormat="0" applyAlignment="0" applyProtection="0"/>
    <xf numFmtId="0" fontId="67" fillId="3" borderId="1" applyNumberFormat="0" applyAlignment="0" applyProtection="0"/>
    <xf numFmtId="0" fontId="67" fillId="3" borderId="1" applyNumberFormat="0" applyAlignment="0" applyProtection="0"/>
    <xf numFmtId="0" fontId="67" fillId="3" borderId="1" applyNumberFormat="0" applyAlignment="0" applyProtection="0"/>
    <xf numFmtId="0" fontId="67" fillId="3" borderId="1" applyNumberFormat="0" applyAlignment="0" applyProtection="0"/>
    <xf numFmtId="0" fontId="67" fillId="3" borderId="1" applyNumberFormat="0" applyAlignment="0" applyProtection="0"/>
    <xf numFmtId="0" fontId="100" fillId="48" borderId="0" applyNumberFormat="0" applyBorder="0" applyAlignment="0" applyProtection="0"/>
    <xf numFmtId="0" fontId="15" fillId="19" borderId="0" applyNumberFormat="0" applyBorder="0" applyAlignment="0" applyProtection="0"/>
    <xf numFmtId="0" fontId="68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01" fillId="0" borderId="16" applyNumberFormat="0" applyFill="0" applyAlignment="0" applyProtection="0"/>
    <xf numFmtId="0" fontId="19" fillId="0" borderId="11" applyNumberFormat="0" applyFill="0" applyAlignment="0" applyProtection="0"/>
    <xf numFmtId="0" fontId="6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2" applyNumberFormat="0" applyFill="0" applyAlignment="0" applyProtection="0"/>
    <xf numFmtId="0" fontId="69" fillId="0" borderId="11" applyNumberFormat="0" applyFill="0" applyAlignment="0" applyProtection="0"/>
    <xf numFmtId="0" fontId="69" fillId="0" borderId="11" applyNumberFormat="0" applyFill="0" applyAlignment="0" applyProtection="0"/>
    <xf numFmtId="0" fontId="69" fillId="0" borderId="11" applyNumberFormat="0" applyFill="0" applyAlignment="0" applyProtection="0"/>
    <xf numFmtId="0" fontId="69" fillId="0" borderId="11" applyNumberFormat="0" applyFill="0" applyAlignment="0" applyProtection="0"/>
    <xf numFmtId="0" fontId="69" fillId="0" borderId="11" applyNumberFormat="0" applyFill="0" applyAlignment="0" applyProtection="0"/>
    <xf numFmtId="0" fontId="102" fillId="49" borderId="0" applyNumberFormat="0" applyBorder="0" applyAlignment="0" applyProtection="0"/>
    <xf numFmtId="0" fontId="5" fillId="4" borderId="0" applyNumberFormat="0" applyBorder="0" applyAlignment="0" applyProtection="0"/>
    <xf numFmtId="0" fontId="70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91" fillId="50" borderId="0" applyNumberFormat="0" applyBorder="0" applyAlignment="0" applyProtection="0"/>
    <xf numFmtId="0" fontId="4" fillId="37" borderId="0" applyNumberFormat="0" applyBorder="0" applyAlignment="0" applyProtection="0"/>
    <xf numFmtId="0" fontId="60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28" borderId="0" applyNumberFormat="0" applyBorder="0" applyAlignment="0" applyProtection="0"/>
    <xf numFmtId="0" fontId="60" fillId="37" borderId="0" applyNumberFormat="0" applyBorder="0" applyAlignment="0" applyProtection="0"/>
    <xf numFmtId="0" fontId="60" fillId="37" borderId="0" applyNumberFormat="0" applyBorder="0" applyAlignment="0" applyProtection="0"/>
    <xf numFmtId="0" fontId="60" fillId="37" borderId="0" applyNumberFormat="0" applyBorder="0" applyAlignment="0" applyProtection="0"/>
    <xf numFmtId="0" fontId="60" fillId="37" borderId="0" applyNumberFormat="0" applyBorder="0" applyAlignment="0" applyProtection="0"/>
    <xf numFmtId="0" fontId="60" fillId="37" borderId="0" applyNumberFormat="0" applyBorder="0" applyAlignment="0" applyProtection="0"/>
    <xf numFmtId="0" fontId="91" fillId="51" borderId="0" applyNumberFormat="0" applyBorder="0" applyAlignment="0" applyProtection="0"/>
    <xf numFmtId="0" fontId="4" fillId="38" borderId="0" applyNumberFormat="0" applyBorder="0" applyAlignment="0" applyProtection="0"/>
    <xf numFmtId="0" fontId="60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91" fillId="52" borderId="0" applyNumberFormat="0" applyBorder="0" applyAlignment="0" applyProtection="0"/>
    <xf numFmtId="0" fontId="4" fillId="39" borderId="0" applyNumberFormat="0" applyBorder="0" applyAlignment="0" applyProtection="0"/>
    <xf numFmtId="0" fontId="60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91" fillId="53" borderId="0" applyNumberFormat="0" applyBorder="0" applyAlignment="0" applyProtection="0"/>
    <xf numFmtId="0" fontId="4" fillId="29" borderId="0" applyNumberFormat="0" applyBorder="0" applyAlignment="0" applyProtection="0"/>
    <xf numFmtId="0" fontId="60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40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91" fillId="54" borderId="0" applyNumberFormat="0" applyBorder="0" applyAlignment="0" applyProtection="0"/>
    <xf numFmtId="0" fontId="4" fillId="28" borderId="0" applyNumberFormat="0" applyBorder="0" applyAlignment="0" applyProtection="0"/>
    <xf numFmtId="0" fontId="60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91" fillId="55" borderId="0" applyNumberFormat="0" applyBorder="0" applyAlignment="0" applyProtection="0"/>
    <xf numFmtId="0" fontId="4" fillId="41" borderId="0" applyNumberFormat="0" applyBorder="0" applyAlignment="0" applyProtection="0"/>
    <xf numFmtId="0" fontId="60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103" fillId="44" borderId="17" applyNumberFormat="0" applyAlignment="0" applyProtection="0"/>
    <xf numFmtId="0" fontId="17" fillId="17" borderId="10" applyNumberFormat="0" applyAlignment="0" applyProtection="0"/>
    <xf numFmtId="0" fontId="71" fillId="17" borderId="10" applyNumberFormat="0" applyAlignment="0" applyProtection="0"/>
    <xf numFmtId="0" fontId="17" fillId="17" borderId="10" applyNumberFormat="0" applyAlignment="0" applyProtection="0"/>
    <xf numFmtId="0" fontId="17" fillId="42" borderId="10" applyNumberFormat="0" applyAlignment="0" applyProtection="0"/>
    <xf numFmtId="0" fontId="71" fillId="17" borderId="10" applyNumberFormat="0" applyAlignment="0" applyProtection="0"/>
    <xf numFmtId="0" fontId="71" fillId="17" borderId="10" applyNumberFormat="0" applyAlignment="0" applyProtection="0"/>
    <xf numFmtId="0" fontId="71" fillId="17" borderId="10" applyNumberFormat="0" applyAlignment="0" applyProtection="0"/>
    <xf numFmtId="0" fontId="71" fillId="17" borderId="10" applyNumberFormat="0" applyAlignment="0" applyProtection="0"/>
    <xf numFmtId="0" fontId="71" fillId="17" borderId="10" applyNumberFormat="0" applyAlignment="0" applyProtection="0"/>
    <xf numFmtId="0" fontId="0" fillId="56" borderId="18" applyNumberFormat="0" applyFont="0" applyAlignment="0" applyProtection="0"/>
    <xf numFmtId="0" fontId="0" fillId="7" borderId="9" applyNumberFormat="0" applyFont="0" applyAlignment="0" applyProtection="0"/>
    <xf numFmtId="0" fontId="0" fillId="7" borderId="9" applyNumberFormat="0" applyFont="0" applyAlignment="0" applyProtection="0"/>
    <xf numFmtId="0" fontId="0" fillId="7" borderId="9" applyNumberFormat="0" applyFont="0" applyAlignment="0" applyProtection="0"/>
    <xf numFmtId="0" fontId="0" fillId="7" borderId="9" applyNumberFormat="0" applyFont="0" applyAlignment="0" applyProtection="0"/>
    <xf numFmtId="0" fontId="16" fillId="7" borderId="9" applyNumberFormat="0" applyFont="0" applyAlignment="0" applyProtection="0"/>
    <xf numFmtId="0" fontId="0" fillId="7" borderId="9" applyNumberFormat="0" applyFont="0" applyAlignment="0" applyProtection="0"/>
    <xf numFmtId="0" fontId="0" fillId="7" borderId="9" applyNumberFormat="0" applyFont="0" applyAlignment="0" applyProtection="0"/>
    <xf numFmtId="0" fontId="0" fillId="7" borderId="9" applyNumberFormat="0" applyFont="0" applyAlignment="0" applyProtection="0"/>
    <xf numFmtId="0" fontId="0" fillId="7" borderId="9" applyNumberFormat="0" applyFont="0" applyAlignment="0" applyProtection="0"/>
    <xf numFmtId="0" fontId="0" fillId="7" borderId="9" applyNumberFormat="0" applyFont="0" applyAlignment="0" applyProtection="0"/>
    <xf numFmtId="0" fontId="0" fillId="7" borderId="9" applyNumberFormat="0" applyFont="0" applyAlignment="0" applyProtection="0"/>
    <xf numFmtId="0" fontId="104" fillId="0" borderId="19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43" fillId="0" borderId="4" applyNumberFormat="0" applyFill="0" applyAlignment="0" applyProtection="0"/>
    <xf numFmtId="0" fontId="82" fillId="0" borderId="3" applyNumberFormat="0" applyFill="0" applyAlignment="0" applyProtection="0"/>
    <xf numFmtId="0" fontId="105" fillId="0" borderId="20" applyNumberFormat="0" applyFill="0" applyAlignment="0" applyProtection="0"/>
    <xf numFmtId="0" fontId="11" fillId="0" borderId="5" applyNumberFormat="0" applyFill="0" applyAlignment="0" applyProtection="0"/>
    <xf numFmtId="0" fontId="72" fillId="0" borderId="5" applyNumberFormat="0" applyFill="0" applyAlignment="0" applyProtection="0"/>
    <xf numFmtId="0" fontId="11" fillId="0" borderId="5" applyNumberFormat="0" applyFill="0" applyAlignment="0" applyProtection="0"/>
    <xf numFmtId="0" fontId="44" fillId="0" borderId="5" applyNumberFormat="0" applyFill="0" applyAlignment="0" applyProtection="0"/>
    <xf numFmtId="0" fontId="72" fillId="0" borderId="5" applyNumberFormat="0" applyFill="0" applyAlignment="0" applyProtection="0"/>
    <xf numFmtId="0" fontId="72" fillId="0" borderId="5" applyNumberFormat="0" applyFill="0" applyAlignment="0" applyProtection="0"/>
    <xf numFmtId="0" fontId="72" fillId="0" borderId="5" applyNumberFormat="0" applyFill="0" applyAlignment="0" applyProtection="0"/>
    <xf numFmtId="0" fontId="72" fillId="0" borderId="5" applyNumberFormat="0" applyFill="0" applyAlignment="0" applyProtection="0"/>
    <xf numFmtId="0" fontId="72" fillId="0" borderId="5" applyNumberFormat="0" applyFill="0" applyAlignment="0" applyProtection="0"/>
    <xf numFmtId="0" fontId="106" fillId="0" borderId="21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5" fillId="0" borderId="7" applyNumberFormat="0" applyFill="0" applyAlignment="0" applyProtection="0"/>
    <xf numFmtId="0" fontId="83" fillId="0" borderId="6" applyNumberFormat="0" applyFill="0" applyAlignment="0" applyProtection="0"/>
    <xf numFmtId="0" fontId="10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3" fillId="0" borderId="0" applyNumberFormat="0" applyFill="0" applyBorder="0" applyAlignment="0" applyProtection="0"/>
  </cellStyleXfs>
  <cellXfs count="859">
    <xf numFmtId="0" fontId="0" fillId="0" borderId="0" xfId="0" applyAlignment="1">
      <alignment/>
    </xf>
    <xf numFmtId="0" fontId="23" fillId="0" borderId="0" xfId="490" applyFont="1" applyAlignment="1">
      <alignment vertical="center"/>
      <protection/>
    </xf>
    <xf numFmtId="0" fontId="25" fillId="0" borderId="0" xfId="490" applyFont="1" applyAlignment="1">
      <alignment vertical="center"/>
      <protection/>
    </xf>
    <xf numFmtId="0" fontId="28" fillId="0" borderId="0" xfId="490" applyFont="1" applyAlignment="1">
      <alignment vertical="center"/>
      <protection/>
    </xf>
    <xf numFmtId="3" fontId="25" fillId="0" borderId="0" xfId="490" applyNumberFormat="1" applyFont="1" applyAlignment="1">
      <alignment vertical="center"/>
      <protection/>
    </xf>
    <xf numFmtId="0" fontId="37" fillId="0" borderId="0" xfId="490" applyFont="1" applyAlignment="1">
      <alignment vertical="center"/>
      <protection/>
    </xf>
    <xf numFmtId="0" fontId="23" fillId="0" borderId="22" xfId="490" applyFont="1" applyBorder="1" applyAlignment="1">
      <alignment vertical="center"/>
      <protection/>
    </xf>
    <xf numFmtId="0" fontId="23" fillId="0" borderId="22" xfId="490" applyFont="1" applyBorder="1" applyAlignment="1">
      <alignment horizontal="center" vertical="center"/>
      <protection/>
    </xf>
    <xf numFmtId="3" fontId="23" fillId="0" borderId="22" xfId="490" applyNumberFormat="1" applyFont="1" applyBorder="1" applyAlignment="1">
      <alignment vertical="center"/>
      <protection/>
    </xf>
    <xf numFmtId="4" fontId="23" fillId="0" borderId="22" xfId="490" applyNumberFormat="1" applyFont="1" applyBorder="1" applyAlignment="1">
      <alignment vertical="center"/>
      <protection/>
    </xf>
    <xf numFmtId="0" fontId="27" fillId="0" borderId="0" xfId="490" applyFont="1" applyAlignment="1">
      <alignment vertical="center"/>
      <protection/>
    </xf>
    <xf numFmtId="4" fontId="27" fillId="0" borderId="0" xfId="490" applyNumberFormat="1" applyFont="1" applyAlignment="1">
      <alignment vertical="center"/>
      <protection/>
    </xf>
    <xf numFmtId="0" fontId="32" fillId="0" borderId="0" xfId="490" applyFont="1" applyAlignment="1">
      <alignment horizontal="center" vertical="center"/>
      <protection/>
    </xf>
    <xf numFmtId="0" fontId="32" fillId="0" borderId="0" xfId="490" applyFont="1" applyAlignment="1">
      <alignment vertical="center"/>
      <protection/>
    </xf>
    <xf numFmtId="3" fontId="32" fillId="0" borderId="0" xfId="490" applyNumberFormat="1" applyFont="1" applyAlignment="1">
      <alignment vertical="center"/>
      <protection/>
    </xf>
    <xf numFmtId="4" fontId="32" fillId="0" borderId="0" xfId="490" applyNumberFormat="1" applyFont="1" applyAlignment="1">
      <alignment vertical="center"/>
      <protection/>
    </xf>
    <xf numFmtId="3" fontId="32" fillId="0" borderId="0" xfId="490" applyNumberFormat="1" applyFont="1" applyAlignment="1">
      <alignment horizontal="right" vertical="center"/>
      <protection/>
    </xf>
    <xf numFmtId="4" fontId="32" fillId="0" borderId="0" xfId="490" applyNumberFormat="1" applyFont="1" applyAlignment="1">
      <alignment horizontal="right" vertical="center"/>
      <protection/>
    </xf>
    <xf numFmtId="0" fontId="23" fillId="0" borderId="0" xfId="489" applyFont="1" applyAlignment="1">
      <alignment vertical="center"/>
      <protection/>
    </xf>
    <xf numFmtId="0" fontId="25" fillId="0" borderId="0" xfId="489" applyFont="1" applyAlignment="1">
      <alignment horizontal="left" vertical="center"/>
      <protection/>
    </xf>
    <xf numFmtId="0" fontId="25" fillId="0" borderId="0" xfId="489" applyFont="1" applyAlignment="1">
      <alignment vertical="center"/>
      <protection/>
    </xf>
    <xf numFmtId="0" fontId="26" fillId="0" borderId="0" xfId="489" applyFont="1" applyAlignment="1">
      <alignment horizontal="right" vertical="center"/>
      <protection/>
    </xf>
    <xf numFmtId="0" fontId="26" fillId="0" borderId="0" xfId="489" applyFont="1" applyAlignment="1">
      <alignment vertical="center"/>
      <protection/>
    </xf>
    <xf numFmtId="206" fontId="26" fillId="0" borderId="0" xfId="344" applyNumberFormat="1" applyFont="1" applyAlignment="1">
      <alignment horizontal="center" vertical="center"/>
    </xf>
    <xf numFmtId="1" fontId="26" fillId="0" borderId="0" xfId="489" applyNumberFormat="1" applyFont="1" applyAlignment="1">
      <alignment horizontal="left" vertical="center"/>
      <protection/>
    </xf>
    <xf numFmtId="0" fontId="26" fillId="0" borderId="0" xfId="489" applyFont="1" applyAlignment="1">
      <alignment horizontal="left" vertical="center"/>
      <protection/>
    </xf>
    <xf numFmtId="3" fontId="26" fillId="0" borderId="0" xfId="489" applyNumberFormat="1" applyFont="1" applyAlignment="1">
      <alignment horizontal="right" vertical="center"/>
      <protection/>
    </xf>
    <xf numFmtId="3" fontId="26" fillId="0" borderId="0" xfId="489" applyNumberFormat="1" applyFont="1" applyAlignment="1">
      <alignment vertical="center"/>
      <protection/>
    </xf>
    <xf numFmtId="0" fontId="28" fillId="0" borderId="0" xfId="489" applyFont="1" applyAlignment="1">
      <alignment horizontal="center" vertical="center"/>
      <protection/>
    </xf>
    <xf numFmtId="0" fontId="28" fillId="0" borderId="22" xfId="489" applyFont="1" applyBorder="1" applyAlignment="1">
      <alignment horizontal="center" vertical="center"/>
      <protection/>
    </xf>
    <xf numFmtId="0" fontId="28" fillId="0" borderId="22" xfId="489" applyFont="1" applyBorder="1" applyAlignment="1">
      <alignment vertical="center"/>
      <protection/>
    </xf>
    <xf numFmtId="3" fontId="28" fillId="0" borderId="22" xfId="489" applyNumberFormat="1" applyFont="1" applyBorder="1" applyAlignment="1">
      <alignment vertical="center"/>
      <protection/>
    </xf>
    <xf numFmtId="0" fontId="28" fillId="0" borderId="0" xfId="489" applyFont="1" applyAlignment="1">
      <alignment vertical="center"/>
      <protection/>
    </xf>
    <xf numFmtId="0" fontId="24" fillId="0" borderId="0" xfId="489" applyFont="1" applyAlignment="1">
      <alignment vertical="center"/>
      <protection/>
    </xf>
    <xf numFmtId="0" fontId="28" fillId="0" borderId="0" xfId="490" applyFont="1" applyAlignment="1">
      <alignment horizontal="left" vertical="center"/>
      <protection/>
    </xf>
    <xf numFmtId="4" fontId="32" fillId="0" borderId="0" xfId="254" applyNumberFormat="1" applyFont="1" applyAlignment="1">
      <alignment vertical="center"/>
    </xf>
    <xf numFmtId="0" fontId="25" fillId="0" borderId="0" xfId="477" applyFont="1" applyAlignment="1">
      <alignment vertical="center"/>
      <protection/>
    </xf>
    <xf numFmtId="0" fontId="28" fillId="0" borderId="23" xfId="477" applyFont="1" applyBorder="1" applyAlignment="1">
      <alignment vertical="center"/>
      <protection/>
    </xf>
    <xf numFmtId="0" fontId="28" fillId="0" borderId="0" xfId="477" applyFont="1" applyAlignment="1">
      <alignment vertical="center"/>
      <protection/>
    </xf>
    <xf numFmtId="0" fontId="28" fillId="0" borderId="0" xfId="477" applyFont="1" applyBorder="1" applyAlignment="1">
      <alignment/>
      <protection/>
    </xf>
    <xf numFmtId="0" fontId="25" fillId="0" borderId="0" xfId="477" applyFont="1" applyAlignment="1">
      <alignment horizontal="right" vertical="center"/>
      <protection/>
    </xf>
    <xf numFmtId="0" fontId="25" fillId="0" borderId="0" xfId="477" applyFont="1" applyAlignment="1">
      <alignment horizontal="center" vertical="center"/>
      <protection/>
    </xf>
    <xf numFmtId="0" fontId="26" fillId="0" borderId="22" xfId="477" applyFont="1" applyBorder="1" applyAlignment="1">
      <alignment vertical="center"/>
      <protection/>
    </xf>
    <xf numFmtId="3" fontId="26" fillId="0" borderId="22" xfId="477" applyNumberFormat="1" applyFont="1" applyBorder="1" applyAlignment="1">
      <alignment horizontal="right" vertical="center"/>
      <protection/>
    </xf>
    <xf numFmtId="0" fontId="25" fillId="0" borderId="22" xfId="477" applyFont="1" applyBorder="1" applyAlignment="1">
      <alignment horizontal="right" vertical="center"/>
      <protection/>
    </xf>
    <xf numFmtId="0" fontId="26" fillId="0" borderId="0" xfId="477" applyFont="1" applyAlignment="1">
      <alignment vertical="center"/>
      <protection/>
    </xf>
    <xf numFmtId="0" fontId="26" fillId="0" borderId="0" xfId="477" applyFont="1" applyAlignment="1">
      <alignment horizontal="left"/>
      <protection/>
    </xf>
    <xf numFmtId="0" fontId="26" fillId="0" borderId="0" xfId="477" applyFont="1" applyAlignment="1">
      <alignment horizontal="center"/>
      <protection/>
    </xf>
    <xf numFmtId="0" fontId="26" fillId="0" borderId="0" xfId="477" applyFont="1" applyAlignment="1">
      <alignment/>
      <protection/>
    </xf>
    <xf numFmtId="0" fontId="26" fillId="0" borderId="0" xfId="477" applyFont="1" applyFill="1" applyAlignment="1">
      <alignment horizontal="center"/>
      <protection/>
    </xf>
    <xf numFmtId="0" fontId="23" fillId="0" borderId="0" xfId="477" applyFont="1" applyAlignment="1">
      <alignment vertical="center"/>
      <protection/>
    </xf>
    <xf numFmtId="0" fontId="24" fillId="0" borderId="0" xfId="477" applyFont="1" applyAlignment="1">
      <alignment vertical="center"/>
      <protection/>
    </xf>
    <xf numFmtId="3" fontId="24" fillId="0" borderId="0" xfId="477" applyNumberFormat="1" applyFont="1" applyAlignment="1">
      <alignment horizontal="right" vertical="center"/>
      <protection/>
    </xf>
    <xf numFmtId="0" fontId="24" fillId="0" borderId="0" xfId="477" applyFont="1" applyFill="1" applyAlignment="1">
      <alignment vertical="center"/>
      <protection/>
    </xf>
    <xf numFmtId="3" fontId="24" fillId="0" borderId="0" xfId="477" applyNumberFormat="1" applyFont="1" applyFill="1" applyAlignment="1">
      <alignment horizontal="right" vertical="center"/>
      <protection/>
    </xf>
    <xf numFmtId="0" fontId="24" fillId="0" borderId="0" xfId="477" applyFont="1" applyBorder="1" applyAlignment="1">
      <alignment horizontal="left" vertical="center"/>
      <protection/>
    </xf>
    <xf numFmtId="0" fontId="24" fillId="0" borderId="0" xfId="477" applyFont="1" applyBorder="1" applyAlignment="1">
      <alignment horizontal="right" vertical="center"/>
      <protection/>
    </xf>
    <xf numFmtId="3" fontId="24" fillId="0" borderId="0" xfId="477" applyNumberFormat="1" applyFont="1" applyBorder="1" applyAlignment="1">
      <alignment horizontal="right" vertical="center"/>
      <protection/>
    </xf>
    <xf numFmtId="3" fontId="25" fillId="0" borderId="0" xfId="477" applyNumberFormat="1" applyFont="1" applyAlignment="1">
      <alignment vertical="center"/>
      <protection/>
    </xf>
    <xf numFmtId="0" fontId="28" fillId="0" borderId="22" xfId="477" applyFont="1" applyBorder="1" applyAlignment="1">
      <alignment vertical="center"/>
      <protection/>
    </xf>
    <xf numFmtId="3" fontId="28" fillId="0" borderId="22" xfId="477" applyNumberFormat="1" applyFont="1" applyBorder="1" applyAlignment="1">
      <alignment horizontal="right" vertical="center"/>
      <protection/>
    </xf>
    <xf numFmtId="3" fontId="28" fillId="0" borderId="22" xfId="477" applyNumberFormat="1" applyFont="1" applyBorder="1" applyAlignment="1">
      <alignment vertical="center"/>
      <protection/>
    </xf>
    <xf numFmtId="0" fontId="22" fillId="0" borderId="0" xfId="477" applyFont="1" applyAlignment="1">
      <alignment/>
      <protection/>
    </xf>
    <xf numFmtId="0" fontId="23" fillId="0" borderId="0" xfId="477" applyFont="1" applyAlignment="1">
      <alignment/>
      <protection/>
    </xf>
    <xf numFmtId="0" fontId="25" fillId="0" borderId="0" xfId="477" applyFont="1" applyAlignment="1">
      <alignment horizontal="right"/>
      <protection/>
    </xf>
    <xf numFmtId="0" fontId="25" fillId="0" borderId="0" xfId="477" applyFont="1" applyAlignment="1">
      <alignment/>
      <protection/>
    </xf>
    <xf numFmtId="3" fontId="25" fillId="0" borderId="0" xfId="477" applyNumberFormat="1" applyFont="1" applyAlignment="1">
      <alignment/>
      <protection/>
    </xf>
    <xf numFmtId="0" fontId="25" fillId="0" borderId="0" xfId="477" applyFont="1" applyBorder="1" applyAlignment="1">
      <alignment horizontal="right"/>
      <protection/>
    </xf>
    <xf numFmtId="3" fontId="25" fillId="0" borderId="0" xfId="477" applyNumberFormat="1" applyFont="1" applyBorder="1" applyAlignment="1">
      <alignment/>
      <protection/>
    </xf>
    <xf numFmtId="0" fontId="25" fillId="0" borderId="24" xfId="477" applyFont="1" applyBorder="1" applyAlignment="1">
      <alignment horizontal="right"/>
      <protection/>
    </xf>
    <xf numFmtId="3" fontId="25" fillId="0" borderId="24" xfId="477" applyNumberFormat="1" applyFont="1" applyBorder="1" applyAlignment="1">
      <alignment/>
      <protection/>
    </xf>
    <xf numFmtId="0" fontId="26" fillId="0" borderId="0" xfId="460" applyFont="1" applyAlignment="1">
      <alignment vertical="center"/>
      <protection/>
    </xf>
    <xf numFmtId="43" fontId="25" fillId="0" borderId="0" xfId="254" applyFont="1" applyAlignment="1">
      <alignment vertical="center"/>
    </xf>
    <xf numFmtId="0" fontId="25" fillId="0" borderId="0" xfId="477" applyFont="1" applyFill="1" applyAlignment="1">
      <alignment horizontal="right" vertical="center"/>
      <protection/>
    </xf>
    <xf numFmtId="3" fontId="26" fillId="0" borderId="22" xfId="477" applyNumberFormat="1" applyFont="1" applyFill="1" applyBorder="1" applyAlignment="1">
      <alignment horizontal="right" vertical="center"/>
      <protection/>
    </xf>
    <xf numFmtId="3" fontId="26" fillId="0" borderId="0" xfId="477" applyNumberFormat="1" applyFont="1" applyAlignment="1">
      <alignment horizontal="center"/>
      <protection/>
    </xf>
    <xf numFmtId="0" fontId="21" fillId="0" borderId="0" xfId="481" applyFont="1" applyAlignment="1">
      <alignment horizontal="center" vertical="center"/>
      <protection/>
    </xf>
    <xf numFmtId="0" fontId="25" fillId="0" borderId="0" xfId="481" applyFont="1" applyAlignment="1">
      <alignment horizontal="right" vertical="center"/>
      <protection/>
    </xf>
    <xf numFmtId="0" fontId="25" fillId="0" borderId="0" xfId="481" applyFont="1" applyAlignment="1">
      <alignment vertical="center"/>
      <protection/>
    </xf>
    <xf numFmtId="0" fontId="25" fillId="0" borderId="0" xfId="481" applyFont="1" applyAlignment="1">
      <alignment horizontal="center" vertical="center"/>
      <protection/>
    </xf>
    <xf numFmtId="0" fontId="32" fillId="0" borderId="0" xfId="481" applyFont="1" applyAlignment="1">
      <alignment horizontal="center" vertical="center"/>
      <protection/>
    </xf>
    <xf numFmtId="3" fontId="24" fillId="0" borderId="0" xfId="0" applyNumberFormat="1" applyFont="1" applyBorder="1" applyAlignment="1">
      <alignment horizontal="right" vertical="center"/>
    </xf>
    <xf numFmtId="0" fontId="24" fillId="0" borderId="0" xfId="481" applyFont="1" applyAlignment="1">
      <alignment horizontal="center" vertical="center"/>
      <protection/>
    </xf>
    <xf numFmtId="0" fontId="27" fillId="0" borderId="0" xfId="481" applyFont="1" applyAlignment="1">
      <alignment horizontal="center" vertical="center"/>
      <protection/>
    </xf>
    <xf numFmtId="0" fontId="24" fillId="0" borderId="0" xfId="0" applyFont="1" applyBorder="1" applyAlignment="1">
      <alignment horizontal="right" vertical="center"/>
    </xf>
    <xf numFmtId="3" fontId="25" fillId="0" borderId="0" xfId="481" applyNumberFormat="1" applyFont="1" applyAlignment="1">
      <alignment horizontal="right" vertical="center"/>
      <protection/>
    </xf>
    <xf numFmtId="0" fontId="23" fillId="0" borderId="0" xfId="460" applyFont="1" applyAlignment="1">
      <alignment vertical="center"/>
      <protection/>
    </xf>
    <xf numFmtId="0" fontId="24" fillId="0" borderId="0" xfId="460" applyFont="1" applyBorder="1" applyAlignment="1">
      <alignment vertical="center"/>
      <protection/>
    </xf>
    <xf numFmtId="3" fontId="49" fillId="0" borderId="0" xfId="460" applyNumberFormat="1" applyFont="1" applyFill="1" applyBorder="1" applyAlignment="1">
      <alignment horizontal="center" vertical="center" wrapText="1"/>
      <protection/>
    </xf>
    <xf numFmtId="3" fontId="24" fillId="0" borderId="0" xfId="460" applyNumberFormat="1" applyFont="1" applyBorder="1" applyAlignment="1">
      <alignment horizontal="center" vertical="center"/>
      <protection/>
    </xf>
    <xf numFmtId="3" fontId="24" fillId="0" borderId="0" xfId="460" applyNumberFormat="1" applyFont="1" applyBorder="1" applyAlignment="1">
      <alignment vertical="center"/>
      <protection/>
    </xf>
    <xf numFmtId="0" fontId="28" fillId="0" borderId="0" xfId="460" applyFont="1" applyAlignment="1">
      <alignment vertical="center"/>
      <protection/>
    </xf>
    <xf numFmtId="0" fontId="24" fillId="0" borderId="0" xfId="460" applyFont="1" applyAlignment="1">
      <alignment vertical="center"/>
      <protection/>
    </xf>
    <xf numFmtId="3" fontId="49" fillId="0" borderId="0" xfId="460" applyNumberFormat="1" applyFont="1" applyFill="1" applyBorder="1" applyAlignment="1">
      <alignment horizontal="right" vertical="center" wrapText="1"/>
      <protection/>
    </xf>
    <xf numFmtId="0" fontId="23" fillId="0" borderId="0" xfId="460" applyFont="1">
      <alignment/>
      <protection/>
    </xf>
    <xf numFmtId="0" fontId="26" fillId="0" borderId="0" xfId="460" applyFont="1">
      <alignment/>
      <protection/>
    </xf>
    <xf numFmtId="0" fontId="25" fillId="0" borderId="0" xfId="460" applyFont="1">
      <alignment/>
      <protection/>
    </xf>
    <xf numFmtId="2" fontId="26" fillId="0" borderId="0" xfId="460" applyNumberFormat="1" applyFont="1" applyAlignment="1">
      <alignment vertical="center"/>
      <protection/>
    </xf>
    <xf numFmtId="205" fontId="26" fillId="0" borderId="0" xfId="460" applyNumberFormat="1" applyFont="1" applyAlignment="1">
      <alignment vertical="center"/>
      <protection/>
    </xf>
    <xf numFmtId="3" fontId="25" fillId="0" borderId="0" xfId="460" applyNumberFormat="1" applyFont="1">
      <alignment/>
      <protection/>
    </xf>
    <xf numFmtId="0" fontId="25" fillId="0" borderId="0" xfId="460" applyFont="1" applyAlignment="1">
      <alignment vertical="center"/>
      <protection/>
    </xf>
    <xf numFmtId="3" fontId="25" fillId="0" borderId="0" xfId="460" applyNumberFormat="1" applyFont="1" applyAlignment="1">
      <alignment vertical="center"/>
      <protection/>
    </xf>
    <xf numFmtId="0" fontId="28" fillId="0" borderId="0" xfId="460" applyFont="1" applyAlignment="1">
      <alignment horizontal="center"/>
      <protection/>
    </xf>
    <xf numFmtId="0" fontId="24" fillId="0" borderId="0" xfId="460" applyFont="1">
      <alignment/>
      <protection/>
    </xf>
    <xf numFmtId="0" fontId="28" fillId="0" borderId="0" xfId="460" applyFont="1">
      <alignment/>
      <protection/>
    </xf>
    <xf numFmtId="0" fontId="23" fillId="0" borderId="0" xfId="481" applyFont="1" applyAlignment="1">
      <alignment vertical="center"/>
      <protection/>
    </xf>
    <xf numFmtId="4" fontId="23" fillId="0" borderId="0" xfId="481" applyNumberFormat="1" applyFont="1" applyAlignment="1">
      <alignment vertical="center"/>
      <protection/>
    </xf>
    <xf numFmtId="0" fontId="26" fillId="0" borderId="0" xfId="481" applyFont="1" applyAlignment="1">
      <alignment vertical="center"/>
      <protection/>
    </xf>
    <xf numFmtId="4" fontId="25" fillId="0" borderId="0" xfId="481" applyNumberFormat="1" applyFont="1" applyAlignment="1">
      <alignment vertical="center"/>
      <protection/>
    </xf>
    <xf numFmtId="0" fontId="24" fillId="0" borderId="0" xfId="481" applyFont="1" applyAlignment="1">
      <alignment vertical="center"/>
      <protection/>
    </xf>
    <xf numFmtId="0" fontId="22" fillId="0" borderId="0" xfId="481" applyFont="1">
      <alignment/>
      <protection/>
    </xf>
    <xf numFmtId="4" fontId="22" fillId="0" borderId="0" xfId="481" applyNumberFormat="1" applyFont="1">
      <alignment/>
      <protection/>
    </xf>
    <xf numFmtId="0" fontId="28" fillId="0" borderId="0" xfId="481" applyFont="1" applyAlignment="1">
      <alignment vertical="center"/>
      <protection/>
    </xf>
    <xf numFmtId="4" fontId="28" fillId="0" borderId="0" xfId="481" applyNumberFormat="1" applyFont="1" applyAlignment="1">
      <alignment vertical="center"/>
      <protection/>
    </xf>
    <xf numFmtId="4" fontId="24" fillId="0" borderId="0" xfId="481" applyNumberFormat="1" applyFont="1" applyAlignment="1">
      <alignment vertical="center"/>
      <protection/>
    </xf>
    <xf numFmtId="0" fontId="24" fillId="0" borderId="0" xfId="481" applyFont="1">
      <alignment/>
      <protection/>
    </xf>
    <xf numFmtId="4" fontId="24" fillId="0" borderId="0" xfId="481" applyNumberFormat="1" applyFont="1">
      <alignment/>
      <protection/>
    </xf>
    <xf numFmtId="203" fontId="25" fillId="0" borderId="0" xfId="460" applyNumberFormat="1" applyFont="1">
      <alignment/>
      <protection/>
    </xf>
    <xf numFmtId="3" fontId="21" fillId="0" borderId="0" xfId="498" applyNumberFormat="1" applyFont="1" applyAlignment="1">
      <alignment vertical="center"/>
      <protection/>
    </xf>
    <xf numFmtId="3" fontId="39" fillId="0" borderId="0" xfId="494" applyNumberFormat="1" applyFont="1" applyFill="1" applyAlignment="1">
      <alignment vertical="center"/>
      <protection/>
    </xf>
    <xf numFmtId="3" fontId="31" fillId="0" borderId="0" xfId="498" applyNumberFormat="1" applyFont="1" applyAlignment="1">
      <alignment horizontal="center" vertical="center"/>
      <protection/>
    </xf>
    <xf numFmtId="41" fontId="31" fillId="0" borderId="0" xfId="498" applyNumberFormat="1" applyFont="1" applyAlignment="1">
      <alignment vertical="center"/>
      <protection/>
    </xf>
    <xf numFmtId="3" fontId="48" fillId="0" borderId="0" xfId="494" applyNumberFormat="1" applyFont="1" applyFill="1" applyAlignment="1">
      <alignment vertical="center"/>
      <protection/>
    </xf>
    <xf numFmtId="41" fontId="31" fillId="0" borderId="24" xfId="498" applyNumberFormat="1" applyFont="1" applyBorder="1" applyAlignment="1">
      <alignment horizontal="right" vertical="center"/>
      <protection/>
    </xf>
    <xf numFmtId="41" fontId="31" fillId="0" borderId="22" xfId="498" applyNumberFormat="1" applyFont="1" applyBorder="1" applyAlignment="1">
      <alignment horizontal="right" vertical="center"/>
      <protection/>
    </xf>
    <xf numFmtId="41" fontId="31" fillId="0" borderId="24" xfId="498" applyNumberFormat="1" applyFont="1" applyBorder="1" applyAlignment="1">
      <alignment horizontal="center" vertical="center"/>
      <protection/>
    </xf>
    <xf numFmtId="41" fontId="32" fillId="0" borderId="23" xfId="498" applyNumberFormat="1" applyFont="1" applyBorder="1" applyAlignment="1">
      <alignment vertical="center"/>
      <protection/>
    </xf>
    <xf numFmtId="41" fontId="32" fillId="0" borderId="23" xfId="498" applyNumberFormat="1" applyFont="1" applyBorder="1" applyAlignment="1">
      <alignment horizontal="center" vertical="center"/>
      <protection/>
    </xf>
    <xf numFmtId="41" fontId="24" fillId="0" borderId="0" xfId="493" applyNumberFormat="1" applyFont="1" applyFill="1" applyAlignment="1">
      <alignment vertical="center"/>
      <protection/>
    </xf>
    <xf numFmtId="41" fontId="32" fillId="0" borderId="0" xfId="498" applyNumberFormat="1" applyFont="1" applyBorder="1" applyAlignment="1">
      <alignment vertical="center"/>
      <protection/>
    </xf>
    <xf numFmtId="41" fontId="32" fillId="0" borderId="0" xfId="498" applyNumberFormat="1" applyFont="1" applyBorder="1" applyAlignment="1">
      <alignment horizontal="center" vertical="center"/>
      <protection/>
    </xf>
    <xf numFmtId="41" fontId="31" fillId="0" borderId="24" xfId="498" applyNumberFormat="1" applyFont="1" applyBorder="1" applyAlignment="1">
      <alignment vertical="center"/>
      <protection/>
    </xf>
    <xf numFmtId="41" fontId="28" fillId="0" borderId="0" xfId="493" applyNumberFormat="1" applyFont="1" applyFill="1" applyBorder="1" applyAlignment="1">
      <alignment vertical="center"/>
      <protection/>
    </xf>
    <xf numFmtId="41" fontId="32" fillId="0" borderId="0" xfId="498" applyNumberFormat="1" applyFont="1" applyAlignment="1">
      <alignment vertical="center"/>
      <protection/>
    </xf>
    <xf numFmtId="41" fontId="32" fillId="0" borderId="0" xfId="498" applyNumberFormat="1" applyFont="1" applyAlignment="1">
      <alignment horizontal="center" vertical="center"/>
      <protection/>
    </xf>
    <xf numFmtId="41" fontId="36" fillId="0" borderId="0" xfId="494" applyNumberFormat="1" applyFont="1" applyFill="1" applyAlignment="1">
      <alignment vertical="center"/>
      <protection/>
    </xf>
    <xf numFmtId="41" fontId="31" fillId="0" borderId="0" xfId="498" applyNumberFormat="1" applyFont="1" applyAlignment="1">
      <alignment horizontal="center" vertical="center"/>
      <protection/>
    </xf>
    <xf numFmtId="41" fontId="40" fillId="0" borderId="0" xfId="494" applyNumberFormat="1" applyFont="1" applyFill="1" applyAlignment="1">
      <alignment vertical="center"/>
      <protection/>
    </xf>
    <xf numFmtId="41" fontId="36" fillId="0" borderId="0" xfId="477" applyNumberFormat="1" applyFont="1" applyFill="1" applyAlignment="1">
      <alignment vertical="center"/>
      <protection/>
    </xf>
    <xf numFmtId="41" fontId="31" fillId="0" borderId="0" xfId="498" applyNumberFormat="1" applyFont="1" applyBorder="1" applyAlignment="1">
      <alignment vertical="center"/>
      <protection/>
    </xf>
    <xf numFmtId="41" fontId="31" fillId="0" borderId="0" xfId="498" applyNumberFormat="1" applyFont="1" applyBorder="1" applyAlignment="1">
      <alignment horizontal="center" vertical="center"/>
      <protection/>
    </xf>
    <xf numFmtId="41" fontId="40" fillId="0" borderId="0" xfId="494" applyNumberFormat="1" applyFont="1" applyFill="1" applyBorder="1" applyAlignment="1">
      <alignment vertical="center"/>
      <protection/>
    </xf>
    <xf numFmtId="0" fontId="31" fillId="0" borderId="0" xfId="498" applyFont="1" applyAlignment="1">
      <alignment vertical="center"/>
      <protection/>
    </xf>
    <xf numFmtId="3" fontId="40" fillId="0" borderId="0" xfId="494" applyNumberFormat="1" applyFont="1" applyFill="1" applyAlignment="1">
      <alignment vertical="center"/>
      <protection/>
    </xf>
    <xf numFmtId="0" fontId="53" fillId="0" borderId="0" xfId="498" applyFont="1" applyAlignment="1">
      <alignment vertical="center"/>
      <protection/>
    </xf>
    <xf numFmtId="3" fontId="54" fillId="0" borderId="0" xfId="477" applyNumberFormat="1" applyFont="1" applyFill="1" applyAlignment="1">
      <alignment vertical="center"/>
      <protection/>
    </xf>
    <xf numFmtId="3" fontId="54" fillId="0" borderId="0" xfId="477" applyNumberFormat="1" applyFont="1" applyFill="1" applyAlignment="1">
      <alignment horizontal="center" vertical="center"/>
      <protection/>
    </xf>
    <xf numFmtId="41" fontId="54" fillId="0" borderId="0" xfId="477" applyNumberFormat="1" applyFont="1" applyFill="1" applyAlignment="1">
      <alignment vertical="center"/>
      <protection/>
    </xf>
    <xf numFmtId="3" fontId="54" fillId="0" borderId="0" xfId="494" applyNumberFormat="1" applyFont="1" applyFill="1" applyAlignment="1">
      <alignment vertical="center"/>
      <protection/>
    </xf>
    <xf numFmtId="0" fontId="23" fillId="0" borderId="0" xfId="481" applyFont="1" applyAlignment="1">
      <alignment horizontal="center" vertical="center"/>
      <protection/>
    </xf>
    <xf numFmtId="3" fontId="29" fillId="0" borderId="23" xfId="0" applyNumberFormat="1" applyFont="1" applyFill="1" applyBorder="1" applyAlignment="1">
      <alignment horizontal="right" vertical="center" wrapText="1"/>
    </xf>
    <xf numFmtId="0" fontId="29" fillId="0" borderId="0" xfId="481" applyFont="1" applyAlignment="1">
      <alignment vertical="center"/>
      <protection/>
    </xf>
    <xf numFmtId="3" fontId="29" fillId="0" borderId="0" xfId="0" applyNumberFormat="1" applyFont="1" applyFill="1" applyBorder="1" applyAlignment="1">
      <alignment horizontal="right" vertical="center" wrapText="1"/>
    </xf>
    <xf numFmtId="3" fontId="29" fillId="0" borderId="24" xfId="0" applyNumberFormat="1" applyFont="1" applyFill="1" applyBorder="1" applyAlignment="1">
      <alignment horizontal="right" vertical="center" wrapText="1"/>
    </xf>
    <xf numFmtId="0" fontId="30" fillId="0" borderId="0" xfId="481" applyFont="1" applyAlignment="1">
      <alignment vertical="center"/>
      <protection/>
    </xf>
    <xf numFmtId="0" fontId="30" fillId="0" borderId="0" xfId="481" applyFont="1" applyAlignment="1">
      <alignment horizontal="center" vertical="center"/>
      <protection/>
    </xf>
    <xf numFmtId="3" fontId="28" fillId="0" borderId="0" xfId="497" applyNumberFormat="1" applyFont="1" applyFill="1" applyBorder="1">
      <alignment/>
      <protection/>
    </xf>
    <xf numFmtId="0" fontId="28" fillId="0" borderId="0" xfId="479" applyFont="1" applyFill="1" applyBorder="1" applyAlignment="1">
      <alignment vertical="center"/>
      <protection/>
    </xf>
    <xf numFmtId="3" fontId="28" fillId="0" borderId="0" xfId="479" applyNumberFormat="1" applyFont="1" applyFill="1" applyBorder="1" applyAlignment="1">
      <alignment vertical="center"/>
      <protection/>
    </xf>
    <xf numFmtId="3" fontId="25" fillId="0" borderId="0" xfId="497" applyNumberFormat="1" applyFont="1" applyFill="1" applyBorder="1">
      <alignment/>
      <protection/>
    </xf>
    <xf numFmtId="0" fontId="25" fillId="0" borderId="0" xfId="479" applyFont="1" applyFill="1" applyBorder="1" applyAlignment="1">
      <alignment vertical="center"/>
      <protection/>
    </xf>
    <xf numFmtId="3" fontId="25" fillId="0" borderId="0" xfId="479" applyNumberFormat="1" applyFont="1" applyFill="1" applyBorder="1" applyAlignment="1">
      <alignment vertical="center"/>
      <protection/>
    </xf>
    <xf numFmtId="0" fontId="25" fillId="0" borderId="0" xfId="479" applyFont="1" applyFill="1" applyAlignment="1">
      <alignment vertical="center"/>
      <protection/>
    </xf>
    <xf numFmtId="0" fontId="28" fillId="0" borderId="0" xfId="479" applyFont="1" applyFill="1" applyAlignment="1">
      <alignment vertical="center"/>
      <protection/>
    </xf>
    <xf numFmtId="203" fontId="28" fillId="0" borderId="0" xfId="479" applyNumberFormat="1" applyFont="1" applyFill="1" applyAlignment="1">
      <alignment vertical="center"/>
      <protection/>
    </xf>
    <xf numFmtId="0" fontId="25" fillId="0" borderId="0" xfId="497" applyFont="1" applyFill="1" applyBorder="1">
      <alignment/>
      <protection/>
    </xf>
    <xf numFmtId="3" fontId="28" fillId="0" borderId="22" xfId="497" applyNumberFormat="1" applyFont="1" applyFill="1" applyBorder="1">
      <alignment/>
      <protection/>
    </xf>
    <xf numFmtId="3" fontId="28" fillId="0" borderId="22" xfId="479" applyNumberFormat="1" applyFont="1" applyFill="1" applyBorder="1" applyAlignment="1">
      <alignment vertical="center"/>
      <protection/>
    </xf>
    <xf numFmtId="0" fontId="28" fillId="0" borderId="22" xfId="479" applyFont="1" applyFill="1" applyBorder="1" applyAlignment="1">
      <alignment vertical="center"/>
      <protection/>
    </xf>
    <xf numFmtId="0" fontId="27" fillId="0" borderId="0" xfId="481" applyFont="1" applyAlignment="1">
      <alignment/>
      <protection/>
    </xf>
    <xf numFmtId="0" fontId="28" fillId="0" borderId="0" xfId="481" applyFont="1" applyAlignment="1">
      <alignment horizontal="center" vertical="center"/>
      <protection/>
    </xf>
    <xf numFmtId="3" fontId="29" fillId="0" borderId="0" xfId="0" applyNumberFormat="1" applyFont="1" applyFill="1" applyBorder="1" applyAlignment="1">
      <alignment horizontal="right" wrapText="1"/>
    </xf>
    <xf numFmtId="0" fontId="30" fillId="0" borderId="0" xfId="481" applyFont="1" applyAlignment="1">
      <alignment/>
      <protection/>
    </xf>
    <xf numFmtId="0" fontId="29" fillId="0" borderId="0" xfId="481" applyFont="1" applyAlignment="1">
      <alignment/>
      <protection/>
    </xf>
    <xf numFmtId="0" fontId="26" fillId="0" borderId="0" xfId="481" applyFont="1" applyAlignment="1">
      <alignment horizontal="center" vertical="center"/>
      <protection/>
    </xf>
    <xf numFmtId="0" fontId="29" fillId="0" borderId="0" xfId="481" applyFont="1" applyAlignment="1">
      <alignment horizontal="center" vertical="center"/>
      <protection/>
    </xf>
    <xf numFmtId="41" fontId="32" fillId="0" borderId="0" xfId="354" applyNumberFormat="1" applyFont="1" applyAlignment="1">
      <alignment vertical="center"/>
    </xf>
    <xf numFmtId="41" fontId="31" fillId="0" borderId="0" xfId="498" applyNumberFormat="1" applyFont="1" applyAlignment="1">
      <alignment horizontal="right" vertical="center" indent="2"/>
      <protection/>
    </xf>
    <xf numFmtId="41" fontId="32" fillId="0" borderId="0" xfId="354" applyNumberFormat="1" applyFont="1" applyBorder="1" applyAlignment="1">
      <alignment vertical="center"/>
    </xf>
    <xf numFmtId="41" fontId="32" fillId="0" borderId="0" xfId="354" applyNumberFormat="1" applyFont="1" applyBorder="1" applyAlignment="1">
      <alignment horizontal="right" vertical="center" indent="2"/>
    </xf>
    <xf numFmtId="41" fontId="31" fillId="0" borderId="24" xfId="354" applyNumberFormat="1" applyFont="1" applyBorder="1" applyAlignment="1">
      <alignment vertical="center"/>
    </xf>
    <xf numFmtId="41" fontId="31" fillId="0" borderId="24" xfId="354" applyNumberFormat="1" applyFont="1" applyBorder="1" applyAlignment="1">
      <alignment horizontal="right" vertical="center" indent="2"/>
    </xf>
    <xf numFmtId="41" fontId="32" fillId="0" borderId="0" xfId="354" applyNumberFormat="1" applyFont="1" applyAlignment="1">
      <alignment horizontal="right" vertical="center"/>
    </xf>
    <xf numFmtId="41" fontId="32" fillId="0" borderId="0" xfId="354" applyNumberFormat="1" applyFont="1" applyAlignment="1">
      <alignment horizontal="right" vertical="center" indent="2"/>
    </xf>
    <xf numFmtId="41" fontId="31" fillId="0" borderId="0" xfId="354" applyNumberFormat="1" applyFont="1" applyAlignment="1">
      <alignment vertical="center"/>
    </xf>
    <xf numFmtId="41" fontId="31" fillId="0" borderId="0" xfId="354" applyNumberFormat="1" applyFont="1" applyAlignment="1">
      <alignment horizontal="right" vertical="center" indent="2"/>
    </xf>
    <xf numFmtId="204" fontId="31" fillId="0" borderId="0" xfId="354" applyNumberFormat="1" applyFont="1" applyAlignment="1">
      <alignment horizontal="right" vertical="center"/>
    </xf>
    <xf numFmtId="41" fontId="58" fillId="0" borderId="0" xfId="498" applyNumberFormat="1" applyFont="1" applyAlignment="1">
      <alignment vertical="center"/>
      <protection/>
    </xf>
    <xf numFmtId="41" fontId="31" fillId="0" borderId="0" xfId="354" applyNumberFormat="1" applyFont="1" applyBorder="1" applyAlignment="1">
      <alignment vertical="center"/>
    </xf>
    <xf numFmtId="41" fontId="32" fillId="0" borderId="0" xfId="354" applyNumberFormat="1" applyFont="1" applyBorder="1" applyAlignment="1">
      <alignment horizontal="right" vertical="center"/>
    </xf>
    <xf numFmtId="41" fontId="54" fillId="0" borderId="0" xfId="477" applyNumberFormat="1" applyFont="1" applyFill="1" applyAlignment="1">
      <alignment horizontal="right" vertical="center" indent="2"/>
      <protection/>
    </xf>
    <xf numFmtId="0" fontId="23" fillId="0" borderId="0" xfId="442" applyFont="1" applyBorder="1" applyAlignment="1">
      <alignment vertical="center"/>
      <protection/>
    </xf>
    <xf numFmtId="0" fontId="31" fillId="0" borderId="0" xfId="443" applyFont="1" applyAlignment="1">
      <alignment horizontal="left" vertical="center"/>
      <protection/>
    </xf>
    <xf numFmtId="0" fontId="23" fillId="0" borderId="25" xfId="443" applyFont="1" applyBorder="1" applyAlignment="1">
      <alignment horizontal="center" vertical="center"/>
      <protection/>
    </xf>
    <xf numFmtId="0" fontId="23" fillId="0" borderId="0" xfId="443" applyFont="1" applyAlignment="1">
      <alignment horizontal="center" vertical="center"/>
      <protection/>
    </xf>
    <xf numFmtId="0" fontId="75" fillId="0" borderId="0" xfId="495" applyFont="1" applyAlignment="1">
      <alignment vertical="center"/>
      <protection/>
    </xf>
    <xf numFmtId="0" fontId="32" fillId="0" borderId="0" xfId="495" applyFont="1" applyAlignment="1">
      <alignment vertical="center"/>
      <protection/>
    </xf>
    <xf numFmtId="0" fontId="32" fillId="0" borderId="0" xfId="495" applyFont="1" applyAlignment="1">
      <alignment horizontal="center" vertical="center"/>
      <protection/>
    </xf>
    <xf numFmtId="0" fontId="31" fillId="0" borderId="0" xfId="495" applyFont="1" applyAlignment="1">
      <alignment vertical="center"/>
      <protection/>
    </xf>
    <xf numFmtId="1" fontId="32" fillId="0" borderId="26" xfId="495" applyNumberFormat="1" applyFont="1" applyBorder="1" applyAlignment="1">
      <alignment horizontal="center" vertical="center"/>
      <protection/>
    </xf>
    <xf numFmtId="4" fontId="32" fillId="0" borderId="26" xfId="367" applyNumberFormat="1" applyFont="1" applyBorder="1" applyAlignment="1">
      <alignment horizontal="center" vertical="center"/>
    </xf>
    <xf numFmtId="49" fontId="32" fillId="0" borderId="26" xfId="495" applyNumberFormat="1" applyFont="1" applyBorder="1" applyAlignment="1">
      <alignment horizontal="center" vertical="center"/>
      <protection/>
    </xf>
    <xf numFmtId="1" fontId="32" fillId="0" borderId="27" xfId="495" applyNumberFormat="1" applyFont="1" applyBorder="1" applyAlignment="1">
      <alignment horizontal="center" vertical="center"/>
      <protection/>
    </xf>
    <xf numFmtId="4" fontId="32" fillId="0" borderId="27" xfId="367" applyNumberFormat="1" applyFont="1" applyBorder="1" applyAlignment="1">
      <alignment horizontal="center" vertical="center"/>
    </xf>
    <xf numFmtId="49" fontId="32" fillId="0" borderId="27" xfId="495" applyNumberFormat="1" applyFont="1" applyBorder="1" applyAlignment="1">
      <alignment horizontal="center" vertical="center"/>
      <protection/>
    </xf>
    <xf numFmtId="215" fontId="28" fillId="0" borderId="0" xfId="491" applyNumberFormat="1" applyFont="1" applyAlignment="1">
      <alignment vertical="center"/>
      <protection/>
    </xf>
    <xf numFmtId="215" fontId="28" fillId="0" borderId="0" xfId="491" applyNumberFormat="1" applyFont="1" applyAlignment="1">
      <alignment horizontal="center" vertical="center"/>
      <protection/>
    </xf>
    <xf numFmtId="0" fontId="28" fillId="0" borderId="0" xfId="491" applyFont="1" applyAlignment="1">
      <alignment vertical="center"/>
      <protection/>
    </xf>
    <xf numFmtId="0" fontId="24" fillId="0" borderId="0" xfId="495" applyFont="1" applyAlignment="1">
      <alignment horizontal="center" vertical="center"/>
      <protection/>
    </xf>
    <xf numFmtId="0" fontId="24" fillId="0" borderId="0" xfId="495" applyFont="1" applyAlignment="1">
      <alignment vertical="center"/>
      <protection/>
    </xf>
    <xf numFmtId="0" fontId="28" fillId="0" borderId="0" xfId="457" applyFont="1" applyAlignment="1">
      <alignment vertical="center"/>
      <protection/>
    </xf>
    <xf numFmtId="0" fontId="28" fillId="0" borderId="0" xfId="457" applyFont="1" applyAlignment="1" applyProtection="1">
      <alignment horizontal="left" vertical="center"/>
      <protection/>
    </xf>
    <xf numFmtId="0" fontId="37" fillId="0" borderId="0" xfId="457" applyFont="1" applyAlignment="1">
      <alignment vertical="center"/>
      <protection/>
    </xf>
    <xf numFmtId="0" fontId="75" fillId="0" borderId="0" xfId="472" applyFont="1" applyAlignment="1">
      <alignment vertical="center"/>
      <protection/>
    </xf>
    <xf numFmtId="0" fontId="32" fillId="0" borderId="0" xfId="472" applyFont="1" applyAlignment="1">
      <alignment vertical="center"/>
      <protection/>
    </xf>
    <xf numFmtId="0" fontId="31" fillId="0" borderId="28" xfId="472" applyFont="1" applyBorder="1" applyAlignment="1">
      <alignment horizontal="center" vertical="center"/>
      <protection/>
    </xf>
    <xf numFmtId="215" fontId="31" fillId="0" borderId="28" xfId="472" applyNumberFormat="1" applyFont="1" applyBorder="1" applyAlignment="1">
      <alignment horizontal="left" vertical="center"/>
      <protection/>
    </xf>
    <xf numFmtId="0" fontId="31" fillId="0" borderId="0" xfId="472" applyFont="1" applyAlignment="1">
      <alignment vertical="center"/>
      <protection/>
    </xf>
    <xf numFmtId="215" fontId="31" fillId="0" borderId="29" xfId="472" applyNumberFormat="1" applyFont="1" applyBorder="1" applyAlignment="1">
      <alignment vertical="center"/>
      <protection/>
    </xf>
    <xf numFmtId="215" fontId="32" fillId="0" borderId="29" xfId="472" applyNumberFormat="1" applyFont="1" applyBorder="1" applyAlignment="1">
      <alignment vertical="center"/>
      <protection/>
    </xf>
    <xf numFmtId="215" fontId="31" fillId="0" borderId="0" xfId="472" applyNumberFormat="1" applyFont="1" applyAlignment="1">
      <alignment vertical="center"/>
      <protection/>
    </xf>
    <xf numFmtId="215" fontId="32" fillId="0" borderId="0" xfId="472" applyNumberFormat="1" applyFont="1" applyAlignment="1">
      <alignment vertical="center"/>
      <protection/>
    </xf>
    <xf numFmtId="215" fontId="32" fillId="0" borderId="30" xfId="472" applyNumberFormat="1" applyFont="1" applyBorder="1" applyAlignment="1">
      <alignment vertical="center"/>
      <protection/>
    </xf>
    <xf numFmtId="215" fontId="31" fillId="0" borderId="0" xfId="491" applyNumberFormat="1" applyFont="1" applyAlignment="1">
      <alignment vertical="center"/>
      <protection/>
    </xf>
    <xf numFmtId="0" fontId="31" fillId="0" borderId="0" xfId="491" applyFont="1" applyAlignment="1">
      <alignment vertical="center"/>
      <protection/>
    </xf>
    <xf numFmtId="215" fontId="32" fillId="0" borderId="0" xfId="472" applyNumberFormat="1" applyFont="1" applyAlignment="1">
      <alignment horizontal="center" vertical="center"/>
      <protection/>
    </xf>
    <xf numFmtId="0" fontId="32" fillId="0" borderId="0" xfId="472" applyFont="1" applyAlignment="1">
      <alignment horizontal="center" vertical="center"/>
      <protection/>
    </xf>
    <xf numFmtId="0" fontId="31" fillId="0" borderId="0" xfId="491" applyFont="1" applyAlignment="1">
      <alignment horizontal="center" vertical="center"/>
      <protection/>
    </xf>
    <xf numFmtId="0" fontId="22" fillId="0" borderId="0" xfId="472" applyFont="1">
      <alignment/>
      <protection/>
    </xf>
    <xf numFmtId="0" fontId="73" fillId="0" borderId="0" xfId="472" applyFont="1">
      <alignment/>
      <protection/>
    </xf>
    <xf numFmtId="0" fontId="27" fillId="0" borderId="0" xfId="472" applyFont="1">
      <alignment/>
      <protection/>
    </xf>
    <xf numFmtId="0" fontId="77" fillId="0" borderId="0" xfId="472" applyFont="1">
      <alignment/>
      <protection/>
    </xf>
    <xf numFmtId="0" fontId="32" fillId="0" borderId="0" xfId="472" applyFont="1">
      <alignment/>
      <protection/>
    </xf>
    <xf numFmtId="0" fontId="78" fillId="0" borderId="0" xfId="472" applyFont="1">
      <alignment/>
      <protection/>
    </xf>
    <xf numFmtId="0" fontId="31" fillId="0" borderId="29" xfId="472" applyFont="1" applyBorder="1">
      <alignment/>
      <protection/>
    </xf>
    <xf numFmtId="215" fontId="31" fillId="0" borderId="31" xfId="391" applyNumberFormat="1" applyFont="1" applyBorder="1" applyAlignment="1">
      <alignment horizontal="right" vertical="center" indent="2"/>
    </xf>
    <xf numFmtId="0" fontId="31" fillId="0" borderId="0" xfId="472" applyFont="1">
      <alignment/>
      <protection/>
    </xf>
    <xf numFmtId="0" fontId="79" fillId="0" borderId="0" xfId="472" applyFont="1">
      <alignment/>
      <protection/>
    </xf>
    <xf numFmtId="215" fontId="31" fillId="0" borderId="26" xfId="391" applyNumberFormat="1" applyFont="1" applyBorder="1" applyAlignment="1">
      <alignment horizontal="right" vertical="center" indent="2"/>
    </xf>
    <xf numFmtId="215" fontId="32" fillId="0" borderId="26" xfId="391" applyNumberFormat="1" applyFont="1" applyBorder="1" applyAlignment="1">
      <alignment horizontal="right" vertical="center" indent="2"/>
    </xf>
    <xf numFmtId="43" fontId="32" fillId="0" borderId="0" xfId="391" applyFont="1" applyAlignment="1">
      <alignment/>
    </xf>
    <xf numFmtId="215" fontId="31" fillId="0" borderId="32" xfId="472" applyNumberFormat="1" applyFont="1" applyBorder="1" applyAlignment="1">
      <alignment vertical="center"/>
      <protection/>
    </xf>
    <xf numFmtId="215" fontId="31" fillId="0" borderId="33" xfId="391" applyNumberFormat="1" applyFont="1" applyBorder="1" applyAlignment="1">
      <alignment horizontal="right" vertical="center" indent="2"/>
    </xf>
    <xf numFmtId="215" fontId="31" fillId="0" borderId="0" xfId="491" applyNumberFormat="1" applyFont="1" applyAlignment="1">
      <alignment horizontal="center" vertical="center"/>
      <protection/>
    </xf>
    <xf numFmtId="0" fontId="78" fillId="0" borderId="0" xfId="472" applyFont="1" applyAlignment="1">
      <alignment vertical="center"/>
      <protection/>
    </xf>
    <xf numFmtId="0" fontId="31" fillId="0" borderId="0" xfId="472" applyFont="1" applyAlignment="1">
      <alignment horizontal="right" vertical="center"/>
      <protection/>
    </xf>
    <xf numFmtId="0" fontId="31" fillId="0" borderId="0" xfId="472" applyFont="1" applyAlignment="1">
      <alignment horizontal="center" vertical="center"/>
      <protection/>
    </xf>
    <xf numFmtId="223" fontId="27" fillId="0" borderId="0" xfId="472" applyNumberFormat="1" applyFont="1">
      <alignment/>
      <protection/>
    </xf>
    <xf numFmtId="0" fontId="31" fillId="0" borderId="0" xfId="472" applyFont="1" applyAlignment="1">
      <alignment horizontal="center"/>
      <protection/>
    </xf>
    <xf numFmtId="0" fontId="31" fillId="0" borderId="0" xfId="472" applyFont="1" applyAlignment="1">
      <alignment horizontal="right"/>
      <protection/>
    </xf>
    <xf numFmtId="208" fontId="31" fillId="0" borderId="33" xfId="391" applyNumberFormat="1" applyFont="1" applyBorder="1" applyAlignment="1">
      <alignment horizontal="center"/>
    </xf>
    <xf numFmtId="215" fontId="31" fillId="0" borderId="31" xfId="472" applyNumberFormat="1" applyFont="1" applyBorder="1" applyAlignment="1">
      <alignment horizontal="left" vertical="center"/>
      <protection/>
    </xf>
    <xf numFmtId="208" fontId="31" fillId="0" borderId="31" xfId="391" applyNumberFormat="1" applyFont="1" applyBorder="1" applyAlignment="1">
      <alignment/>
    </xf>
    <xf numFmtId="215" fontId="31" fillId="0" borderId="26" xfId="472" applyNumberFormat="1" applyFont="1" applyBorder="1" applyAlignment="1">
      <alignment vertical="center"/>
      <protection/>
    </xf>
    <xf numFmtId="208" fontId="31" fillId="0" borderId="26" xfId="391" applyNumberFormat="1" applyFont="1" applyBorder="1" applyAlignment="1">
      <alignment/>
    </xf>
    <xf numFmtId="215" fontId="32" fillId="0" borderId="26" xfId="472" applyNumberFormat="1" applyFont="1" applyBorder="1" applyAlignment="1">
      <alignment vertical="center"/>
      <protection/>
    </xf>
    <xf numFmtId="208" fontId="32" fillId="0" borderId="34" xfId="391" applyNumberFormat="1" applyFont="1" applyBorder="1" applyAlignment="1">
      <alignment/>
    </xf>
    <xf numFmtId="208" fontId="32" fillId="0" borderId="26" xfId="391" applyNumberFormat="1" applyFont="1" applyBorder="1" applyAlignment="1">
      <alignment/>
    </xf>
    <xf numFmtId="215" fontId="31" fillId="0" borderId="33" xfId="472" applyNumberFormat="1" applyFont="1" applyBorder="1" applyAlignment="1">
      <alignment vertical="center"/>
      <protection/>
    </xf>
    <xf numFmtId="208" fontId="31" fillId="0" borderId="33" xfId="391" applyNumberFormat="1" applyFont="1" applyBorder="1" applyAlignment="1">
      <alignment/>
    </xf>
    <xf numFmtId="0" fontId="22" fillId="0" borderId="0" xfId="472" applyFont="1" applyAlignment="1">
      <alignment vertical="center"/>
      <protection/>
    </xf>
    <xf numFmtId="0" fontId="27" fillId="0" borderId="0" xfId="472" applyFont="1" applyAlignment="1">
      <alignment vertical="center"/>
      <protection/>
    </xf>
    <xf numFmtId="49" fontId="31" fillId="0" borderId="28" xfId="472" applyNumberFormat="1" applyFont="1" applyBorder="1" applyAlignment="1">
      <alignment horizontal="right" vertical="center"/>
      <protection/>
    </xf>
    <xf numFmtId="4" fontId="31" fillId="0" borderId="28" xfId="472" applyNumberFormat="1" applyFont="1" applyBorder="1" applyAlignment="1">
      <alignment horizontal="right" vertical="center"/>
      <protection/>
    </xf>
    <xf numFmtId="2" fontId="31" fillId="0" borderId="28" xfId="391" applyNumberFormat="1" applyFont="1" applyBorder="1" applyAlignment="1">
      <alignment/>
    </xf>
    <xf numFmtId="49" fontId="31" fillId="0" borderId="29" xfId="472" applyNumberFormat="1" applyFont="1" applyBorder="1" applyAlignment="1">
      <alignment horizontal="right" vertical="center"/>
      <protection/>
    </xf>
    <xf numFmtId="4" fontId="31" fillId="0" borderId="29" xfId="472" applyNumberFormat="1" applyFont="1" applyBorder="1" applyAlignment="1">
      <alignment horizontal="right" vertical="center"/>
      <protection/>
    </xf>
    <xf numFmtId="2" fontId="31" fillId="0" borderId="29" xfId="391" applyNumberFormat="1" applyFont="1" applyBorder="1" applyAlignment="1">
      <alignment/>
    </xf>
    <xf numFmtId="49" fontId="32" fillId="0" borderId="29" xfId="472" applyNumberFormat="1" applyFont="1" applyBorder="1" applyAlignment="1">
      <alignment horizontal="right" vertical="center"/>
      <protection/>
    </xf>
    <xf numFmtId="2" fontId="32" fillId="0" borderId="29" xfId="391" applyNumberFormat="1" applyFont="1" applyBorder="1" applyAlignment="1">
      <alignment/>
    </xf>
    <xf numFmtId="4" fontId="31" fillId="0" borderId="30" xfId="472" applyNumberFormat="1" applyFont="1" applyBorder="1" applyAlignment="1">
      <alignment horizontal="right" vertical="center"/>
      <protection/>
    </xf>
    <xf numFmtId="2" fontId="31" fillId="0" borderId="30" xfId="391" applyNumberFormat="1" applyFont="1" applyBorder="1" applyAlignment="1">
      <alignment horizontal="right"/>
    </xf>
    <xf numFmtId="49" fontId="31" fillId="0" borderId="32" xfId="472" applyNumberFormat="1" applyFont="1" applyBorder="1" applyAlignment="1">
      <alignment horizontal="right" vertical="center"/>
      <protection/>
    </xf>
    <xf numFmtId="215" fontId="31" fillId="0" borderId="30" xfId="472" applyNumberFormat="1" applyFont="1" applyBorder="1" applyAlignment="1">
      <alignment horizontal="right" vertical="center"/>
      <protection/>
    </xf>
    <xf numFmtId="208" fontId="31" fillId="0" borderId="30" xfId="391" applyNumberFormat="1" applyFont="1" applyBorder="1" applyAlignment="1">
      <alignment/>
    </xf>
    <xf numFmtId="215" fontId="23" fillId="0" borderId="0" xfId="491" applyNumberFormat="1" applyFont="1" applyAlignment="1">
      <alignment vertical="center"/>
      <protection/>
    </xf>
    <xf numFmtId="215" fontId="23" fillId="0" borderId="0" xfId="491" applyNumberFormat="1" applyFont="1" applyAlignment="1">
      <alignment horizontal="center" vertical="center"/>
      <protection/>
    </xf>
    <xf numFmtId="0" fontId="23" fillId="0" borderId="0" xfId="491" applyFont="1" applyAlignment="1">
      <alignment vertical="center"/>
      <protection/>
    </xf>
    <xf numFmtId="215" fontId="23" fillId="0" borderId="0" xfId="472" applyNumberFormat="1" applyFont="1" applyAlignment="1">
      <alignment vertical="center"/>
      <protection/>
    </xf>
    <xf numFmtId="215" fontId="27" fillId="0" borderId="0" xfId="472" applyNumberFormat="1" applyFont="1" applyAlignment="1">
      <alignment horizontal="center" vertical="center"/>
      <protection/>
    </xf>
    <xf numFmtId="0" fontId="23" fillId="0" borderId="0" xfId="472" applyFont="1" applyAlignment="1">
      <alignment horizontal="right" vertical="center"/>
      <protection/>
    </xf>
    <xf numFmtId="0" fontId="27" fillId="0" borderId="0" xfId="472" applyFont="1" applyAlignment="1">
      <alignment horizontal="center" vertical="center"/>
      <protection/>
    </xf>
    <xf numFmtId="215" fontId="31" fillId="0" borderId="28" xfId="472" applyNumberFormat="1" applyFont="1" applyBorder="1" applyAlignment="1">
      <alignment horizontal="right" vertical="center"/>
      <protection/>
    </xf>
    <xf numFmtId="0" fontId="31" fillId="0" borderId="29" xfId="472" applyFont="1" applyBorder="1" applyAlignment="1">
      <alignment vertical="center"/>
      <protection/>
    </xf>
    <xf numFmtId="215" fontId="31" fillId="0" borderId="29" xfId="472" applyNumberFormat="1" applyFont="1" applyBorder="1" applyAlignment="1">
      <alignment horizontal="right" vertical="center"/>
      <protection/>
    </xf>
    <xf numFmtId="0" fontId="32" fillId="0" borderId="29" xfId="472" applyFont="1" applyBorder="1" applyAlignment="1">
      <alignment vertical="center"/>
      <protection/>
    </xf>
    <xf numFmtId="215" fontId="32" fillId="0" borderId="29" xfId="472" applyNumberFormat="1" applyFont="1" applyBorder="1" applyAlignment="1">
      <alignment horizontal="right" vertical="center"/>
      <protection/>
    </xf>
    <xf numFmtId="0" fontId="31" fillId="0" borderId="30" xfId="472" applyFont="1" applyBorder="1" applyAlignment="1">
      <alignment vertical="center"/>
      <protection/>
    </xf>
    <xf numFmtId="0" fontId="22" fillId="0" borderId="0" xfId="448" applyFont="1">
      <alignment/>
      <protection/>
    </xf>
    <xf numFmtId="0" fontId="73" fillId="0" borderId="0" xfId="448" applyFont="1">
      <alignment/>
      <protection/>
    </xf>
    <xf numFmtId="0" fontId="27" fillId="0" borderId="0" xfId="448" applyFont="1">
      <alignment/>
      <protection/>
    </xf>
    <xf numFmtId="0" fontId="77" fillId="0" borderId="0" xfId="448" applyFont="1">
      <alignment/>
      <protection/>
    </xf>
    <xf numFmtId="0" fontId="31" fillId="0" borderId="28" xfId="448" applyFont="1" applyBorder="1">
      <alignment/>
      <protection/>
    </xf>
    <xf numFmtId="0" fontId="32" fillId="0" borderId="0" xfId="448" applyFont="1">
      <alignment/>
      <protection/>
    </xf>
    <xf numFmtId="0" fontId="78" fillId="0" borderId="0" xfId="448" applyFont="1">
      <alignment/>
      <protection/>
    </xf>
    <xf numFmtId="215" fontId="31" fillId="0" borderId="28" xfId="448" applyNumberFormat="1" applyFont="1" applyBorder="1" applyAlignment="1">
      <alignment horizontal="left" vertical="center"/>
      <protection/>
    </xf>
    <xf numFmtId="215" fontId="31" fillId="0" borderId="31" xfId="343" applyNumberFormat="1" applyFont="1" applyBorder="1" applyAlignment="1">
      <alignment horizontal="right" vertical="center" indent="2"/>
    </xf>
    <xf numFmtId="0" fontId="31" fillId="0" borderId="0" xfId="448" applyFont="1">
      <alignment/>
      <protection/>
    </xf>
    <xf numFmtId="0" fontId="79" fillId="0" borderId="0" xfId="448" applyFont="1">
      <alignment/>
      <protection/>
    </xf>
    <xf numFmtId="215" fontId="31" fillId="0" borderId="29" xfId="448" applyNumberFormat="1" applyFont="1" applyBorder="1" applyAlignment="1">
      <alignment vertical="center"/>
      <protection/>
    </xf>
    <xf numFmtId="215" fontId="31" fillId="0" borderId="26" xfId="343" applyNumberFormat="1" applyFont="1" applyBorder="1" applyAlignment="1">
      <alignment horizontal="right" vertical="center" indent="2"/>
    </xf>
    <xf numFmtId="215" fontId="32" fillId="0" borderId="29" xfId="448" applyNumberFormat="1" applyFont="1" applyBorder="1" applyAlignment="1">
      <alignment vertical="center"/>
      <protection/>
    </xf>
    <xf numFmtId="215" fontId="32" fillId="0" borderId="26" xfId="343" applyNumberFormat="1" applyFont="1" applyBorder="1" applyAlignment="1">
      <alignment horizontal="right" vertical="center" indent="2"/>
    </xf>
    <xf numFmtId="43" fontId="32" fillId="0" borderId="0" xfId="448" applyNumberFormat="1" applyFont="1">
      <alignment/>
      <protection/>
    </xf>
    <xf numFmtId="43" fontId="32" fillId="0" borderId="0" xfId="343" applyFont="1" applyAlignment="1">
      <alignment/>
    </xf>
    <xf numFmtId="215" fontId="31" fillId="0" borderId="32" xfId="448" applyNumberFormat="1" applyFont="1" applyBorder="1" applyAlignment="1">
      <alignment vertical="center"/>
      <protection/>
    </xf>
    <xf numFmtId="215" fontId="31" fillId="0" borderId="33" xfId="343" applyNumberFormat="1" applyFont="1" applyBorder="1" applyAlignment="1">
      <alignment horizontal="right" vertical="center" indent="2"/>
    </xf>
    <xf numFmtId="0" fontId="31" fillId="0" borderId="0" xfId="492" applyFont="1" applyAlignment="1">
      <alignment vertical="center"/>
      <protection/>
    </xf>
    <xf numFmtId="0" fontId="32" fillId="0" borderId="0" xfId="448" applyFont="1" applyAlignment="1">
      <alignment vertical="center"/>
      <protection/>
    </xf>
    <xf numFmtId="0" fontId="78" fillId="0" borderId="0" xfId="448" applyFont="1" applyAlignment="1">
      <alignment vertical="center"/>
      <protection/>
    </xf>
    <xf numFmtId="215" fontId="31" fillId="0" borderId="0" xfId="448" applyNumberFormat="1" applyFont="1" applyAlignment="1">
      <alignment vertical="center"/>
      <protection/>
    </xf>
    <xf numFmtId="215" fontId="32" fillId="0" borderId="0" xfId="448" applyNumberFormat="1" applyFont="1" applyAlignment="1">
      <alignment horizontal="center" vertical="center"/>
      <protection/>
    </xf>
    <xf numFmtId="0" fontId="31" fillId="0" borderId="0" xfId="448" applyFont="1" applyAlignment="1">
      <alignment horizontal="right" vertical="center"/>
      <protection/>
    </xf>
    <xf numFmtId="0" fontId="32" fillId="0" borderId="0" xfId="448" applyFont="1" applyAlignment="1">
      <alignment horizontal="center" vertical="center"/>
      <protection/>
    </xf>
    <xf numFmtId="0" fontId="32" fillId="0" borderId="30" xfId="472" applyFont="1" applyBorder="1" applyAlignment="1">
      <alignment vertical="center"/>
      <protection/>
    </xf>
    <xf numFmtId="215" fontId="31" fillId="0" borderId="34" xfId="472" applyNumberFormat="1" applyFont="1" applyBorder="1" applyAlignment="1">
      <alignment vertical="center"/>
      <protection/>
    </xf>
    <xf numFmtId="215" fontId="32" fillId="0" borderId="30" xfId="472" applyNumberFormat="1" applyFont="1" applyBorder="1" applyAlignment="1">
      <alignment horizontal="right" vertical="center"/>
      <protection/>
    </xf>
    <xf numFmtId="192" fontId="22" fillId="0" borderId="0" xfId="442" applyNumberFormat="1" applyFont="1" applyFill="1" applyBorder="1" applyAlignment="1">
      <alignment vertical="center"/>
      <protection/>
    </xf>
    <xf numFmtId="192" fontId="27" fillId="0" borderId="0" xfId="442" applyNumberFormat="1" applyFont="1" applyFill="1" applyBorder="1" applyAlignment="1">
      <alignment vertical="center"/>
      <protection/>
    </xf>
    <xf numFmtId="192" fontId="23" fillId="0" borderId="33" xfId="442" applyNumberFormat="1" applyFont="1" applyFill="1" applyBorder="1" applyAlignment="1">
      <alignment horizontal="center" vertical="center"/>
      <protection/>
    </xf>
    <xf numFmtId="0" fontId="23" fillId="0" borderId="29" xfId="442" applyNumberFormat="1" applyFont="1" applyFill="1" applyBorder="1" applyAlignment="1">
      <alignment horizontal="center" vertical="center"/>
      <protection/>
    </xf>
    <xf numFmtId="215" fontId="23" fillId="0" borderId="26" xfId="442" applyNumberFormat="1" applyFont="1" applyFill="1" applyBorder="1" applyAlignment="1">
      <alignment horizontal="center" vertical="center"/>
      <protection/>
    </xf>
    <xf numFmtId="0" fontId="23" fillId="0" borderId="30" xfId="442" applyNumberFormat="1" applyFont="1" applyFill="1" applyBorder="1" applyAlignment="1">
      <alignment horizontal="center" vertical="center"/>
      <protection/>
    </xf>
    <xf numFmtId="215" fontId="23" fillId="0" borderId="27" xfId="442" applyNumberFormat="1" applyFont="1" applyFill="1" applyBorder="1" applyAlignment="1">
      <alignment horizontal="center" vertical="center"/>
      <protection/>
    </xf>
    <xf numFmtId="0" fontId="27" fillId="0" borderId="0" xfId="442" applyFont="1" applyFill="1" applyBorder="1" applyAlignment="1">
      <alignment vertical="center"/>
      <protection/>
    </xf>
    <xf numFmtId="0" fontId="23" fillId="0" borderId="0" xfId="442" applyFont="1" applyFill="1" applyBorder="1" applyAlignment="1">
      <alignment vertical="center"/>
      <protection/>
    </xf>
    <xf numFmtId="0" fontId="23" fillId="0" borderId="0" xfId="442" applyFont="1" applyFill="1" applyBorder="1" applyAlignment="1">
      <alignment horizontal="right" vertical="center"/>
      <protection/>
    </xf>
    <xf numFmtId="0" fontId="33" fillId="0" borderId="0" xfId="442" applyFont="1" applyFill="1" applyBorder="1" applyAlignment="1">
      <alignment vertical="center"/>
      <protection/>
    </xf>
    <xf numFmtId="0" fontId="27" fillId="0" borderId="0" xfId="442" applyFont="1" applyFill="1" applyBorder="1" applyAlignment="1">
      <alignment horizontal="right" vertical="center"/>
      <protection/>
    </xf>
    <xf numFmtId="0" fontId="27" fillId="0" borderId="0" xfId="442" applyFont="1" applyAlignment="1">
      <alignment horizontal="right" vertical="center"/>
      <protection/>
    </xf>
    <xf numFmtId="0" fontId="27" fillId="0" borderId="0" xfId="442" applyFont="1" applyAlignment="1">
      <alignment horizontal="left" vertical="center"/>
      <protection/>
    </xf>
    <xf numFmtId="0" fontId="27" fillId="0" borderId="0" xfId="496" applyFont="1" applyAlignment="1">
      <alignment vertical="center"/>
      <protection/>
    </xf>
    <xf numFmtId="192" fontId="23" fillId="0" borderId="31" xfId="442" applyNumberFormat="1" applyFont="1" applyFill="1" applyBorder="1" applyAlignment="1">
      <alignment horizontal="right" vertical="center"/>
      <protection/>
    </xf>
    <xf numFmtId="192" fontId="23" fillId="0" borderId="30" xfId="442" applyNumberFormat="1" applyFont="1" applyFill="1" applyBorder="1" applyAlignment="1">
      <alignment horizontal="left" vertical="center"/>
      <protection/>
    </xf>
    <xf numFmtId="215" fontId="27" fillId="0" borderId="26" xfId="442" applyNumberFormat="1" applyFont="1" applyFill="1" applyBorder="1" applyAlignment="1">
      <alignment horizontal="center" vertical="center"/>
      <protection/>
    </xf>
    <xf numFmtId="215" fontId="27" fillId="0" borderId="29" xfId="442" applyNumberFormat="1" applyFont="1" applyFill="1" applyBorder="1" applyAlignment="1">
      <alignment horizontal="center" vertical="center"/>
      <protection/>
    </xf>
    <xf numFmtId="215" fontId="23" fillId="0" borderId="29" xfId="442" applyNumberFormat="1" applyFont="1" applyFill="1" applyBorder="1" applyAlignment="1">
      <alignment horizontal="center" vertical="center"/>
      <protection/>
    </xf>
    <xf numFmtId="215" fontId="27" fillId="0" borderId="27" xfId="442" applyNumberFormat="1" applyFont="1" applyFill="1" applyBorder="1" applyAlignment="1">
      <alignment horizontal="center" vertical="center"/>
      <protection/>
    </xf>
    <xf numFmtId="215" fontId="27" fillId="0" borderId="30" xfId="442" applyNumberFormat="1" applyFont="1" applyFill="1" applyBorder="1" applyAlignment="1">
      <alignment horizontal="center" vertical="center"/>
      <protection/>
    </xf>
    <xf numFmtId="0" fontId="23" fillId="0" borderId="24" xfId="443" applyFont="1" applyBorder="1" applyAlignment="1">
      <alignment horizontal="center" vertical="center"/>
      <protection/>
    </xf>
    <xf numFmtId="0" fontId="23" fillId="0" borderId="29" xfId="443" applyFont="1" applyBorder="1" applyAlignment="1">
      <alignment vertical="center"/>
      <protection/>
    </xf>
    <xf numFmtId="0" fontId="23" fillId="0" borderId="0" xfId="443" applyFont="1" applyAlignment="1">
      <alignment horizontal="left" vertical="center"/>
      <protection/>
    </xf>
    <xf numFmtId="0" fontId="23" fillId="0" borderId="35" xfId="443" applyFont="1" applyBorder="1" applyAlignment="1">
      <alignment horizontal="center" vertical="center"/>
      <protection/>
    </xf>
    <xf numFmtId="215" fontId="23" fillId="0" borderId="0" xfId="443" applyNumberFormat="1" applyFont="1" applyBorder="1" applyAlignment="1">
      <alignment vertical="center"/>
      <protection/>
    </xf>
    <xf numFmtId="215" fontId="27" fillId="0" borderId="0" xfId="443" applyNumberFormat="1" applyFont="1" applyBorder="1" applyAlignment="1">
      <alignment vertical="center"/>
      <protection/>
    </xf>
    <xf numFmtId="215" fontId="27" fillId="0" borderId="34" xfId="443" applyNumberFormat="1" applyFont="1" applyBorder="1" applyAlignment="1">
      <alignment horizontal="center" vertical="center"/>
      <protection/>
    </xf>
    <xf numFmtId="0" fontId="23" fillId="0" borderId="29" xfId="443" applyFont="1" applyBorder="1" applyAlignment="1">
      <alignment horizontal="left" vertical="center" indent="2"/>
      <protection/>
    </xf>
    <xf numFmtId="0" fontId="75" fillId="0" borderId="0" xfId="491" applyFont="1" applyAlignment="1">
      <alignment vertical="center"/>
      <protection/>
    </xf>
    <xf numFmtId="0" fontId="23" fillId="0" borderId="0" xfId="491" applyFont="1" applyAlignment="1">
      <alignment horizontal="center" vertical="center"/>
      <protection/>
    </xf>
    <xf numFmtId="0" fontId="27" fillId="0" borderId="0" xfId="491" applyFont="1" applyAlignment="1">
      <alignment vertical="center"/>
      <protection/>
    </xf>
    <xf numFmtId="0" fontId="27" fillId="0" borderId="0" xfId="491" applyFont="1" applyAlignment="1">
      <alignment horizontal="center" vertical="center"/>
      <protection/>
    </xf>
    <xf numFmtId="49" fontId="23" fillId="0" borderId="29" xfId="491" applyNumberFormat="1" applyFont="1" applyBorder="1" applyAlignment="1">
      <alignment vertical="center"/>
      <protection/>
    </xf>
    <xf numFmtId="215" fontId="27" fillId="0" borderId="29" xfId="491" applyNumberFormat="1" applyFont="1" applyBorder="1" applyAlignment="1">
      <alignment horizontal="right" vertical="center"/>
      <protection/>
    </xf>
    <xf numFmtId="0" fontId="27" fillId="0" borderId="0" xfId="491" applyFont="1" applyBorder="1" applyAlignment="1">
      <alignment vertical="center"/>
      <protection/>
    </xf>
    <xf numFmtId="0" fontId="27" fillId="0" borderId="34" xfId="491" applyFont="1" applyBorder="1" applyAlignment="1">
      <alignment vertical="center"/>
      <protection/>
    </xf>
    <xf numFmtId="49" fontId="27" fillId="0" borderId="29" xfId="491" applyNumberFormat="1" applyFont="1" applyBorder="1" applyAlignment="1">
      <alignment vertical="center"/>
      <protection/>
    </xf>
    <xf numFmtId="2" fontId="75" fillId="0" borderId="0" xfId="491" applyNumberFormat="1" applyFont="1" applyAlignment="1">
      <alignment vertical="center"/>
      <protection/>
    </xf>
    <xf numFmtId="49" fontId="23" fillId="0" borderId="0" xfId="491" applyNumberFormat="1" applyFont="1" applyBorder="1" applyAlignment="1">
      <alignment vertical="center"/>
      <protection/>
    </xf>
    <xf numFmtId="215" fontId="23" fillId="0" borderId="0" xfId="491" applyNumberFormat="1" applyFont="1" applyBorder="1" applyAlignment="1">
      <alignment horizontal="center" vertical="center"/>
      <protection/>
    </xf>
    <xf numFmtId="0" fontId="23" fillId="0" borderId="0" xfId="491" applyFont="1" applyAlignment="1">
      <alignment horizontal="left" vertical="center"/>
      <protection/>
    </xf>
    <xf numFmtId="0" fontId="52" fillId="0" borderId="0" xfId="491" applyFont="1" applyAlignment="1">
      <alignment vertical="center"/>
      <protection/>
    </xf>
    <xf numFmtId="0" fontId="75" fillId="0" borderId="0" xfId="491" applyFont="1" applyAlignment="1">
      <alignment horizontal="center" vertical="center"/>
      <protection/>
    </xf>
    <xf numFmtId="0" fontId="22" fillId="0" borderId="0" xfId="491" applyFont="1" applyAlignment="1">
      <alignment vertical="center"/>
      <protection/>
    </xf>
    <xf numFmtId="0" fontId="22" fillId="0" borderId="0" xfId="491" applyFont="1" applyAlignment="1">
      <alignment horizontal="center" vertical="center"/>
      <protection/>
    </xf>
    <xf numFmtId="0" fontId="23" fillId="0" borderId="33" xfId="491" applyFont="1" applyBorder="1" applyAlignment="1">
      <alignment horizontal="center" vertical="center"/>
      <protection/>
    </xf>
    <xf numFmtId="0" fontId="23" fillId="0" borderId="26" xfId="491" applyFont="1" applyBorder="1" applyAlignment="1">
      <alignment horizontal="center" vertical="center"/>
      <protection/>
    </xf>
    <xf numFmtId="49" fontId="23" fillId="0" borderId="26" xfId="491" applyNumberFormat="1" applyFont="1" applyBorder="1" applyAlignment="1">
      <alignment vertical="center"/>
      <protection/>
    </xf>
    <xf numFmtId="215" fontId="27" fillId="0" borderId="29" xfId="491" applyNumberFormat="1" applyFont="1" applyBorder="1" applyAlignment="1">
      <alignment horizontal="center" vertical="center"/>
      <protection/>
    </xf>
    <xf numFmtId="49" fontId="27" fillId="0" borderId="26" xfId="491" applyNumberFormat="1" applyFont="1" applyBorder="1" applyAlignment="1">
      <alignment vertical="center"/>
      <protection/>
    </xf>
    <xf numFmtId="49" fontId="27" fillId="0" borderId="27" xfId="491" applyNumberFormat="1" applyFont="1" applyBorder="1" applyAlignment="1">
      <alignment vertical="center"/>
      <protection/>
    </xf>
    <xf numFmtId="215" fontId="27" fillId="0" borderId="30" xfId="491" applyNumberFormat="1" applyFont="1" applyBorder="1" applyAlignment="1">
      <alignment horizontal="right" vertical="center"/>
      <protection/>
    </xf>
    <xf numFmtId="0" fontId="27" fillId="0" borderId="35" xfId="491" applyFont="1" applyBorder="1" applyAlignment="1">
      <alignment vertical="center"/>
      <protection/>
    </xf>
    <xf numFmtId="0" fontId="27" fillId="0" borderId="29" xfId="491" applyFont="1" applyBorder="1" applyAlignment="1">
      <alignment vertical="center"/>
      <protection/>
    </xf>
    <xf numFmtId="0" fontId="23" fillId="0" borderId="29" xfId="491" applyFont="1" applyBorder="1" applyAlignment="1">
      <alignment horizontal="center" vertical="center"/>
      <protection/>
    </xf>
    <xf numFmtId="2" fontId="23" fillId="0" borderId="0" xfId="491" applyNumberFormat="1" applyFont="1" applyAlignment="1">
      <alignment vertical="center"/>
      <protection/>
    </xf>
    <xf numFmtId="0" fontId="27" fillId="0" borderId="0" xfId="491" applyFont="1" applyBorder="1" applyAlignment="1">
      <alignment horizontal="right" vertical="center"/>
      <protection/>
    </xf>
    <xf numFmtId="0" fontId="33" fillId="0" borderId="0" xfId="491" applyFont="1" applyAlignment="1">
      <alignment vertical="center"/>
      <protection/>
    </xf>
    <xf numFmtId="0" fontId="33" fillId="0" borderId="0" xfId="491" applyFont="1" applyAlignment="1">
      <alignment horizontal="center" vertical="center"/>
      <protection/>
    </xf>
    <xf numFmtId="223" fontId="27" fillId="0" borderId="0" xfId="347" applyNumberFormat="1" applyFont="1" applyBorder="1" applyAlignment="1">
      <alignment horizontal="center" vertical="center"/>
    </xf>
    <xf numFmtId="0" fontId="27" fillId="0" borderId="0" xfId="486" applyFont="1" applyAlignment="1">
      <alignment vertical="center"/>
      <protection/>
    </xf>
    <xf numFmtId="0" fontId="24" fillId="0" borderId="0" xfId="486" applyFont="1" applyAlignment="1">
      <alignment vertical="center"/>
      <protection/>
    </xf>
    <xf numFmtId="0" fontId="23" fillId="0" borderId="0" xfId="486" applyFont="1" applyAlignment="1">
      <alignment vertical="center"/>
      <protection/>
    </xf>
    <xf numFmtId="0" fontId="28" fillId="0" borderId="0" xfId="486" applyFont="1" applyBorder="1" applyAlignment="1">
      <alignment vertical="center"/>
      <protection/>
    </xf>
    <xf numFmtId="219" fontId="31" fillId="0" borderId="0" xfId="486" applyNumberFormat="1" applyFont="1" applyBorder="1" applyAlignment="1">
      <alignment horizontal="right" vertical="center"/>
      <protection/>
    </xf>
    <xf numFmtId="206" fontId="31" fillId="0" borderId="0" xfId="486" applyNumberFormat="1" applyFont="1" applyBorder="1" applyAlignment="1">
      <alignment horizontal="right" vertical="center"/>
      <protection/>
    </xf>
    <xf numFmtId="0" fontId="31" fillId="0" borderId="0" xfId="486" applyFont="1" applyAlignment="1">
      <alignment vertical="center"/>
      <protection/>
    </xf>
    <xf numFmtId="0" fontId="24" fillId="0" borderId="0" xfId="486" applyFont="1" applyBorder="1" applyAlignment="1">
      <alignment vertical="center"/>
      <protection/>
    </xf>
    <xf numFmtId="206" fontId="28" fillId="0" borderId="0" xfId="358" applyNumberFormat="1" applyFont="1" applyBorder="1" applyAlignment="1">
      <alignment vertical="center"/>
    </xf>
    <xf numFmtId="218" fontId="24" fillId="0" borderId="0" xfId="358" applyNumberFormat="1" applyFont="1" applyBorder="1" applyAlignment="1">
      <alignment horizontal="right" vertical="center"/>
    </xf>
    <xf numFmtId="218" fontId="28" fillId="0" borderId="0" xfId="358" applyNumberFormat="1" applyFont="1" applyBorder="1" applyAlignment="1">
      <alignment vertical="center"/>
    </xf>
    <xf numFmtId="41" fontId="24" fillId="0" borderId="0" xfId="358" applyNumberFormat="1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21" fillId="0" borderId="0" xfId="485" applyFont="1" applyAlignment="1">
      <alignment horizontal="center"/>
      <protection/>
    </xf>
    <xf numFmtId="0" fontId="31" fillId="0" borderId="0" xfId="485" applyFont="1" applyAlignment="1">
      <alignment horizontal="center"/>
      <protection/>
    </xf>
    <xf numFmtId="0" fontId="31" fillId="0" borderId="24" xfId="485" applyFont="1" applyBorder="1" applyAlignment="1">
      <alignment vertical="center"/>
      <protection/>
    </xf>
    <xf numFmtId="0" fontId="24" fillId="0" borderId="0" xfId="485" applyFont="1" applyBorder="1" applyAlignment="1">
      <alignment horizontal="left"/>
      <protection/>
    </xf>
    <xf numFmtId="3" fontId="24" fillId="0" borderId="0" xfId="483" applyNumberFormat="1" applyFont="1" applyFill="1" applyBorder="1" applyAlignment="1">
      <alignment/>
      <protection/>
    </xf>
    <xf numFmtId="206" fontId="49" fillId="0" borderId="0" xfId="358" applyNumberFormat="1" applyFont="1" applyBorder="1" applyAlignment="1">
      <alignment horizontal="right"/>
    </xf>
    <xf numFmtId="0" fontId="24" fillId="0" borderId="0" xfId="483" applyFont="1" applyFill="1" applyBorder="1" applyAlignment="1">
      <alignment/>
      <protection/>
    </xf>
    <xf numFmtId="206" fontId="49" fillId="0" borderId="0" xfId="358" applyNumberFormat="1" applyFont="1" applyBorder="1" applyAlignment="1">
      <alignment/>
    </xf>
    <xf numFmtId="0" fontId="24" fillId="0" borderId="0" xfId="485" applyFont="1" applyAlignment="1">
      <alignment horizontal="center"/>
      <protection/>
    </xf>
    <xf numFmtId="0" fontId="24" fillId="0" borderId="0" xfId="358" applyNumberFormat="1" applyFont="1" applyFill="1" applyBorder="1" applyAlignment="1">
      <alignment/>
    </xf>
    <xf numFmtId="0" fontId="24" fillId="0" borderId="0" xfId="483" applyFont="1" applyFill="1" applyBorder="1" applyAlignment="1">
      <alignment horizontal="right"/>
      <protection/>
    </xf>
    <xf numFmtId="0" fontId="24" fillId="0" borderId="0" xfId="485" applyFont="1" applyBorder="1" applyAlignment="1">
      <alignment horizontal="right"/>
      <protection/>
    </xf>
    <xf numFmtId="0" fontId="28" fillId="0" borderId="0" xfId="485" applyFont="1" applyAlignment="1">
      <alignment horizontal="center"/>
      <protection/>
    </xf>
    <xf numFmtId="0" fontId="31" fillId="0" borderId="0" xfId="485" applyFont="1" applyBorder="1" applyAlignment="1">
      <alignment horizontal="left" vertical="center"/>
      <protection/>
    </xf>
    <xf numFmtId="3" fontId="31" fillId="0" borderId="0" xfId="485" applyNumberFormat="1" applyFont="1" applyBorder="1" applyAlignment="1">
      <alignment horizontal="center"/>
      <protection/>
    </xf>
    <xf numFmtId="0" fontId="25" fillId="0" borderId="0" xfId="485" applyFont="1" applyAlignment="1">
      <alignment horizontal="center"/>
      <protection/>
    </xf>
    <xf numFmtId="3" fontId="25" fillId="0" borderId="0" xfId="485" applyNumberFormat="1" applyFont="1" applyAlignment="1">
      <alignment horizontal="center"/>
      <protection/>
    </xf>
    <xf numFmtId="0" fontId="21" fillId="0" borderId="0" xfId="484" applyFont="1" applyBorder="1" applyAlignment="1">
      <alignment horizontal="center" vertical="center"/>
      <protection/>
    </xf>
    <xf numFmtId="0" fontId="21" fillId="0" borderId="0" xfId="485" applyFont="1" applyAlignment="1">
      <alignment horizontal="center" vertical="center"/>
      <protection/>
    </xf>
    <xf numFmtId="0" fontId="31" fillId="0" borderId="0" xfId="484" applyFont="1" applyBorder="1" applyAlignment="1">
      <alignment horizontal="center" vertical="center"/>
      <protection/>
    </xf>
    <xf numFmtId="0" fontId="31" fillId="0" borderId="0" xfId="484" applyFont="1" applyAlignment="1">
      <alignment horizontal="center" vertical="center"/>
      <protection/>
    </xf>
    <xf numFmtId="0" fontId="31" fillId="0" borderId="0" xfId="485" applyFont="1" applyAlignment="1">
      <alignment horizontal="center" vertical="center"/>
      <protection/>
    </xf>
    <xf numFmtId="0" fontId="31" fillId="0" borderId="24" xfId="484" applyFont="1" applyBorder="1" applyAlignment="1">
      <alignment vertical="center"/>
      <protection/>
    </xf>
    <xf numFmtId="0" fontId="24" fillId="0" borderId="0" xfId="484" applyNumberFormat="1" applyFont="1" applyBorder="1" applyAlignment="1">
      <alignment/>
      <protection/>
    </xf>
    <xf numFmtId="3" fontId="24" fillId="0" borderId="0" xfId="0" applyNumberFormat="1" applyFont="1" applyBorder="1" applyAlignment="1">
      <alignment/>
    </xf>
    <xf numFmtId="3" fontId="24" fillId="0" borderId="0" xfId="358" applyNumberFormat="1" applyFont="1" applyBorder="1" applyAlignment="1">
      <alignment/>
    </xf>
    <xf numFmtId="0" fontId="24" fillId="0" borderId="0" xfId="484" applyFont="1" applyAlignment="1">
      <alignment horizontal="center"/>
      <protection/>
    </xf>
    <xf numFmtId="3" fontId="24" fillId="0" borderId="0" xfId="484" applyNumberFormat="1" applyFont="1" applyAlignment="1">
      <alignment horizontal="center"/>
      <protection/>
    </xf>
    <xf numFmtId="3" fontId="24" fillId="0" borderId="0" xfId="485" applyNumberFormat="1" applyFont="1" applyAlignment="1">
      <alignment horizontal="center"/>
      <protection/>
    </xf>
    <xf numFmtId="0" fontId="28" fillId="0" borderId="0" xfId="485" applyFont="1" applyAlignment="1">
      <alignment horizontal="center" vertical="center"/>
      <protection/>
    </xf>
    <xf numFmtId="0" fontId="24" fillId="0" borderId="0" xfId="484" applyFont="1" applyBorder="1" applyAlignment="1">
      <alignment horizontal="center" vertical="center"/>
      <protection/>
    </xf>
    <xf numFmtId="0" fontId="24" fillId="0" borderId="0" xfId="484" applyFont="1" applyBorder="1" applyAlignment="1">
      <alignment horizontal="left" vertical="center"/>
      <protection/>
    </xf>
    <xf numFmtId="3" fontId="24" fillId="0" borderId="0" xfId="484" applyNumberFormat="1" applyFont="1" applyBorder="1" applyAlignment="1">
      <alignment horizontal="center" vertical="center"/>
      <protection/>
    </xf>
    <xf numFmtId="0" fontId="24" fillId="0" borderId="0" xfId="485" applyFont="1" applyAlignment="1">
      <alignment horizontal="center" vertical="center"/>
      <protection/>
    </xf>
    <xf numFmtId="0" fontId="25" fillId="0" borderId="0" xfId="485" applyFont="1" applyAlignment="1">
      <alignment horizontal="center" vertical="center"/>
      <protection/>
    </xf>
    <xf numFmtId="0" fontId="23" fillId="0" borderId="0" xfId="482" applyFont="1" applyAlignment="1">
      <alignment vertical="center"/>
      <protection/>
    </xf>
    <xf numFmtId="0" fontId="24" fillId="0" borderId="0" xfId="482" applyFont="1">
      <alignment/>
      <protection/>
    </xf>
    <xf numFmtId="0" fontId="55" fillId="0" borderId="0" xfId="482" applyFont="1">
      <alignment/>
      <protection/>
    </xf>
    <xf numFmtId="0" fontId="28" fillId="0" borderId="0" xfId="482" applyFont="1" applyAlignment="1">
      <alignment vertical="center"/>
      <protection/>
    </xf>
    <xf numFmtId="0" fontId="28" fillId="0" borderId="22" xfId="482" applyFont="1" applyBorder="1" applyAlignment="1">
      <alignment horizontal="left" vertical="center"/>
      <protection/>
    </xf>
    <xf numFmtId="0" fontId="29" fillId="0" borderId="0" xfId="482" applyFont="1" applyBorder="1" applyAlignment="1">
      <alignment vertical="center"/>
      <protection/>
    </xf>
    <xf numFmtId="0" fontId="29" fillId="0" borderId="23" xfId="478" applyFont="1" applyBorder="1" applyAlignment="1">
      <alignment vertical="center"/>
      <protection/>
    </xf>
    <xf numFmtId="3" fontId="29" fillId="0" borderId="23" xfId="482" applyNumberFormat="1" applyFont="1" applyBorder="1" applyAlignment="1">
      <alignment vertical="center"/>
      <protection/>
    </xf>
    <xf numFmtId="0" fontId="29" fillId="0" borderId="0" xfId="482" applyFont="1" applyAlignment="1">
      <alignment vertical="center"/>
      <protection/>
    </xf>
    <xf numFmtId="0" fontId="29" fillId="0" borderId="0" xfId="478" applyFont="1" applyBorder="1" applyAlignment="1">
      <alignment vertical="center"/>
      <protection/>
    </xf>
    <xf numFmtId="3" fontId="29" fillId="0" borderId="0" xfId="482" applyNumberFormat="1" applyFont="1" applyBorder="1" applyAlignment="1">
      <alignment vertical="center"/>
      <protection/>
    </xf>
    <xf numFmtId="0" fontId="29" fillId="0" borderId="0" xfId="482" applyFont="1" applyFill="1" applyBorder="1" applyAlignment="1">
      <alignment vertical="center"/>
      <protection/>
    </xf>
    <xf numFmtId="3" fontId="29" fillId="0" borderId="0" xfId="482" applyNumberFormat="1" applyFont="1" applyFill="1" applyBorder="1" applyAlignment="1">
      <alignment vertical="center"/>
      <protection/>
    </xf>
    <xf numFmtId="0" fontId="29" fillId="0" borderId="0" xfId="482" applyFont="1" applyFill="1" applyAlignment="1">
      <alignment vertical="center"/>
      <protection/>
    </xf>
    <xf numFmtId="0" fontId="29" fillId="0" borderId="24" xfId="478" applyFont="1" applyBorder="1" applyAlignment="1">
      <alignment vertical="center"/>
      <protection/>
    </xf>
    <xf numFmtId="3" fontId="29" fillId="0" borderId="24" xfId="482" applyNumberFormat="1" applyFont="1" applyBorder="1" applyAlignment="1">
      <alignment vertical="center"/>
      <protection/>
    </xf>
    <xf numFmtId="0" fontId="30" fillId="0" borderId="22" xfId="482" applyFont="1" applyBorder="1" applyAlignment="1">
      <alignment vertical="center"/>
      <protection/>
    </xf>
    <xf numFmtId="3" fontId="30" fillId="0" borderId="22" xfId="482" applyNumberFormat="1" applyFont="1" applyBorder="1" applyAlignment="1">
      <alignment vertical="center"/>
      <protection/>
    </xf>
    <xf numFmtId="0" fontId="30" fillId="0" borderId="0" xfId="482" applyFont="1" applyAlignment="1">
      <alignment vertical="center"/>
      <protection/>
    </xf>
    <xf numFmtId="0" fontId="30" fillId="0" borderId="0" xfId="482" applyFont="1" applyBorder="1" applyAlignment="1">
      <alignment horizontal="center" vertical="center"/>
      <protection/>
    </xf>
    <xf numFmtId="3" fontId="30" fillId="0" borderId="0" xfId="482" applyNumberFormat="1" applyFont="1" applyAlignment="1">
      <alignment horizontal="center" vertical="center"/>
      <protection/>
    </xf>
    <xf numFmtId="0" fontId="30" fillId="0" borderId="0" xfId="482" applyFont="1" applyAlignment="1">
      <alignment horizontal="center" vertical="center"/>
      <protection/>
    </xf>
    <xf numFmtId="0" fontId="56" fillId="0" borderId="0" xfId="482" applyFont="1" applyAlignment="1">
      <alignment horizontal="center" vertical="center"/>
      <protection/>
    </xf>
    <xf numFmtId="0" fontId="57" fillId="0" borderId="0" xfId="482" applyFont="1" applyAlignment="1">
      <alignment vertical="center"/>
      <protection/>
    </xf>
    <xf numFmtId="0" fontId="24" fillId="0" borderId="0" xfId="482" applyFont="1" applyAlignment="1">
      <alignment vertical="center"/>
      <protection/>
    </xf>
    <xf numFmtId="0" fontId="24" fillId="0" borderId="0" xfId="482" applyFont="1" applyAlignment="1">
      <alignment horizontal="center" vertical="center"/>
      <protection/>
    </xf>
    <xf numFmtId="3" fontId="24" fillId="0" borderId="0" xfId="482" applyNumberFormat="1" applyFont="1" applyAlignment="1">
      <alignment horizontal="center"/>
      <protection/>
    </xf>
    <xf numFmtId="215" fontId="31" fillId="0" borderId="28" xfId="472" applyNumberFormat="1" applyFont="1" applyBorder="1" applyAlignment="1">
      <alignment vertical="center"/>
      <protection/>
    </xf>
    <xf numFmtId="215" fontId="31" fillId="0" borderId="23" xfId="472" applyNumberFormat="1" applyFont="1" applyBorder="1" applyAlignment="1">
      <alignment vertical="center"/>
      <protection/>
    </xf>
    <xf numFmtId="215" fontId="31" fillId="0" borderId="30" xfId="472" applyNumberFormat="1" applyFont="1" applyBorder="1" applyAlignment="1">
      <alignment vertical="center"/>
      <protection/>
    </xf>
    <xf numFmtId="0" fontId="31" fillId="0" borderId="0" xfId="472" applyFont="1" applyAlignment="1">
      <alignment horizontal="left"/>
      <protection/>
    </xf>
    <xf numFmtId="3" fontId="84" fillId="0" borderId="0" xfId="482" applyNumberFormat="1" applyFont="1" applyAlignment="1">
      <alignment horizontal="center" vertical="center"/>
      <protection/>
    </xf>
    <xf numFmtId="0" fontId="85" fillId="0" borderId="0" xfId="482" applyFont="1" applyAlignment="1">
      <alignment horizontal="center" vertical="center"/>
      <protection/>
    </xf>
    <xf numFmtId="203" fontId="84" fillId="0" borderId="0" xfId="482" applyNumberFormat="1" applyFont="1" applyAlignment="1">
      <alignment horizontal="center" vertical="center"/>
      <protection/>
    </xf>
    <xf numFmtId="0" fontId="84" fillId="0" borderId="0" xfId="482" applyFont="1" applyAlignment="1">
      <alignment horizontal="center" vertical="center"/>
      <protection/>
    </xf>
    <xf numFmtId="3" fontId="86" fillId="0" borderId="0" xfId="482" applyNumberFormat="1" applyFont="1" applyBorder="1" applyAlignment="1">
      <alignment vertical="center"/>
      <protection/>
    </xf>
    <xf numFmtId="192" fontId="23" fillId="0" borderId="36" xfId="442" applyNumberFormat="1" applyFont="1" applyFill="1" applyBorder="1" applyAlignment="1">
      <alignment horizontal="center" vertical="center"/>
      <protection/>
    </xf>
    <xf numFmtId="208" fontId="31" fillId="0" borderId="36" xfId="391" applyNumberFormat="1" applyFont="1" applyBorder="1" applyAlignment="1">
      <alignment horizontal="center"/>
    </xf>
    <xf numFmtId="208" fontId="31" fillId="0" borderId="25" xfId="391" applyNumberFormat="1" applyFont="1" applyBorder="1" applyAlignment="1">
      <alignment/>
    </xf>
    <xf numFmtId="208" fontId="31" fillId="0" borderId="34" xfId="391" applyNumberFormat="1" applyFont="1" applyBorder="1" applyAlignment="1">
      <alignment/>
    </xf>
    <xf numFmtId="208" fontId="31" fillId="0" borderId="36" xfId="391" applyNumberFormat="1" applyFont="1" applyBorder="1" applyAlignment="1">
      <alignment/>
    </xf>
    <xf numFmtId="0" fontId="31" fillId="0" borderId="34" xfId="491" applyFont="1" applyBorder="1" applyAlignment="1">
      <alignment vertical="center"/>
      <protection/>
    </xf>
    <xf numFmtId="41" fontId="32" fillId="0" borderId="29" xfId="472" applyNumberFormat="1" applyFont="1" applyBorder="1" applyAlignment="1">
      <alignment horizontal="right" vertical="center"/>
      <protection/>
    </xf>
    <xf numFmtId="3" fontId="107" fillId="0" borderId="0" xfId="477" applyNumberFormat="1" applyFont="1" applyAlignment="1">
      <alignment horizontal="right" vertical="center"/>
      <protection/>
    </xf>
    <xf numFmtId="3" fontId="27" fillId="0" borderId="34" xfId="443" applyNumberFormat="1" applyFont="1" applyBorder="1" applyAlignment="1">
      <alignment horizontal="center" vertical="center"/>
      <protection/>
    </xf>
    <xf numFmtId="3" fontId="23" fillId="0" borderId="0" xfId="443" applyNumberFormat="1" applyFont="1" applyBorder="1" applyAlignment="1">
      <alignment horizontal="center" vertical="center"/>
      <protection/>
    </xf>
    <xf numFmtId="0" fontId="90" fillId="0" borderId="0" xfId="449">
      <alignment/>
      <protection/>
    </xf>
    <xf numFmtId="215" fontId="31" fillId="0" borderId="0" xfId="472" applyNumberFormat="1" applyFont="1" applyFill="1" applyBorder="1" applyAlignment="1">
      <alignment vertical="center"/>
      <protection/>
    </xf>
    <xf numFmtId="0" fontId="23" fillId="0" borderId="30" xfId="443" applyFont="1" applyBorder="1" applyAlignment="1">
      <alignment horizontal="center" vertical="center"/>
      <protection/>
    </xf>
    <xf numFmtId="0" fontId="27" fillId="0" borderId="0" xfId="0" applyFont="1" applyAlignment="1">
      <alignment/>
    </xf>
    <xf numFmtId="3" fontId="23" fillId="0" borderId="0" xfId="443" applyNumberFormat="1" applyFont="1" applyAlignment="1">
      <alignment horizontal="center" vertical="center"/>
      <protection/>
    </xf>
    <xf numFmtId="0" fontId="23" fillId="0" borderId="0" xfId="443" applyFont="1" applyAlignment="1">
      <alignment horizontal="center" vertical="center" textRotation="90"/>
      <protection/>
    </xf>
    <xf numFmtId="0" fontId="23" fillId="0" borderId="24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26" xfId="443" applyFont="1" applyBorder="1" applyAlignment="1">
      <alignment horizontal="left" vertical="center"/>
      <protection/>
    </xf>
    <xf numFmtId="0" fontId="27" fillId="0" borderId="26" xfId="443" applyFont="1" applyBorder="1" applyAlignment="1">
      <alignment horizontal="left" vertical="center" indent="1"/>
      <protection/>
    </xf>
    <xf numFmtId="0" fontId="27" fillId="0" borderId="26" xfId="443" applyFont="1" applyBorder="1" applyAlignment="1">
      <alignment horizontal="left" vertical="center"/>
      <protection/>
    </xf>
    <xf numFmtId="223" fontId="27" fillId="0" borderId="26" xfId="0" applyNumberFormat="1" applyFont="1" applyFill="1" applyBorder="1" applyAlignment="1">
      <alignment horizontal="center"/>
    </xf>
    <xf numFmtId="0" fontId="23" fillId="0" borderId="35" xfId="0" applyFont="1" applyBorder="1" applyAlignment="1">
      <alignment horizontal="center"/>
    </xf>
    <xf numFmtId="3" fontId="27" fillId="0" borderId="29" xfId="443" applyNumberFormat="1" applyFont="1" applyBorder="1" applyAlignment="1">
      <alignment horizontal="center" vertical="center"/>
      <protection/>
    </xf>
    <xf numFmtId="0" fontId="27" fillId="0" borderId="34" xfId="0" applyFont="1" applyBorder="1" applyAlignment="1">
      <alignment horizontal="center"/>
    </xf>
    <xf numFmtId="203" fontId="29" fillId="0" borderId="0" xfId="480" applyNumberFormat="1" applyFont="1" applyBorder="1" applyAlignment="1">
      <alignment vertical="center"/>
      <protection/>
    </xf>
    <xf numFmtId="203" fontId="29" fillId="0" borderId="23" xfId="480" applyNumberFormat="1" applyFont="1" applyBorder="1" applyAlignment="1">
      <alignment vertical="center"/>
      <protection/>
    </xf>
    <xf numFmtId="203" fontId="29" fillId="0" borderId="24" xfId="480" applyNumberFormat="1" applyFont="1" applyBorder="1" applyAlignment="1">
      <alignment vertical="center"/>
      <protection/>
    </xf>
    <xf numFmtId="203" fontId="30" fillId="0" borderId="22" xfId="482" applyNumberFormat="1" applyFont="1" applyBorder="1" applyAlignment="1">
      <alignment vertical="center"/>
      <protection/>
    </xf>
    <xf numFmtId="203" fontId="28" fillId="0" borderId="0" xfId="479" applyNumberFormat="1" applyFont="1" applyFill="1" applyBorder="1" applyAlignment="1">
      <alignment vertical="center"/>
      <protection/>
    </xf>
    <xf numFmtId="203" fontId="25" fillId="0" borderId="0" xfId="479" applyNumberFormat="1" applyFont="1" applyFill="1" applyBorder="1" applyAlignment="1">
      <alignment vertical="center"/>
      <protection/>
    </xf>
    <xf numFmtId="203" fontId="28" fillId="0" borderId="22" xfId="479" applyNumberFormat="1" applyFont="1" applyFill="1" applyBorder="1" applyAlignment="1">
      <alignment vertical="center"/>
      <protection/>
    </xf>
    <xf numFmtId="0" fontId="23" fillId="0" borderId="0" xfId="479" applyFont="1" applyFill="1" applyAlignment="1">
      <alignment vertical="center"/>
      <protection/>
    </xf>
    <xf numFmtId="0" fontId="28" fillId="0" borderId="0" xfId="479" applyFont="1" applyFill="1" applyAlignment="1">
      <alignment horizontal="center" vertical="center"/>
      <protection/>
    </xf>
    <xf numFmtId="203" fontId="25" fillId="0" borderId="0" xfId="479" applyNumberFormat="1" applyFont="1" applyFill="1" applyBorder="1" applyAlignment="1">
      <alignment horizontal="right" vertical="center"/>
      <protection/>
    </xf>
    <xf numFmtId="3" fontId="25" fillId="0" borderId="0" xfId="479" applyNumberFormat="1" applyFont="1" applyFill="1" applyAlignment="1">
      <alignment vertical="center"/>
      <protection/>
    </xf>
    <xf numFmtId="41" fontId="31" fillId="0" borderId="0" xfId="354" applyNumberFormat="1" applyFont="1" applyAlignment="1">
      <alignment horizontal="right" vertical="center"/>
    </xf>
    <xf numFmtId="41" fontId="31" fillId="0" borderId="0" xfId="354" applyNumberFormat="1" applyFont="1" applyBorder="1" applyAlignment="1">
      <alignment horizontal="right" vertical="center"/>
    </xf>
    <xf numFmtId="204" fontId="32" fillId="0" borderId="0" xfId="354" applyNumberFormat="1" applyFont="1" applyAlignment="1">
      <alignment horizontal="right" vertical="center"/>
    </xf>
    <xf numFmtId="215" fontId="27" fillId="0" borderId="0" xfId="491" applyNumberFormat="1" applyFont="1" applyAlignment="1">
      <alignment horizontal="center" vertical="center"/>
      <protection/>
    </xf>
    <xf numFmtId="49" fontId="23" fillId="0" borderId="28" xfId="491" applyNumberFormat="1" applyFont="1" applyBorder="1" applyAlignment="1">
      <alignment horizontal="center" vertical="center"/>
      <protection/>
    </xf>
    <xf numFmtId="49" fontId="23" fillId="0" borderId="29" xfId="491" applyNumberFormat="1" applyFont="1" applyBorder="1" applyAlignment="1">
      <alignment horizontal="center" vertical="center"/>
      <protection/>
    </xf>
    <xf numFmtId="0" fontId="27" fillId="0" borderId="26" xfId="491" applyFont="1" applyBorder="1" applyAlignment="1">
      <alignment vertical="center"/>
      <protection/>
    </xf>
    <xf numFmtId="1" fontId="27" fillId="0" borderId="33" xfId="491" applyNumberFormat="1" applyFont="1" applyBorder="1" applyAlignment="1">
      <alignment horizontal="center" vertical="center"/>
      <protection/>
    </xf>
    <xf numFmtId="3" fontId="23" fillId="0" borderId="26" xfId="491" applyNumberFormat="1" applyFont="1" applyBorder="1" applyAlignment="1">
      <alignment horizontal="center" vertical="center"/>
      <protection/>
    </xf>
    <xf numFmtId="3" fontId="27" fillId="0" borderId="26" xfId="491" applyNumberFormat="1" applyFont="1" applyBorder="1" applyAlignment="1">
      <alignment horizontal="center" vertical="center"/>
      <protection/>
    </xf>
    <xf numFmtId="215" fontId="27" fillId="0" borderId="26" xfId="491" applyNumberFormat="1" applyFont="1" applyBorder="1" applyAlignment="1">
      <alignment horizontal="center" vertical="center"/>
      <protection/>
    </xf>
    <xf numFmtId="0" fontId="27" fillId="0" borderId="29" xfId="491" applyFont="1" applyBorder="1" applyAlignment="1">
      <alignment horizontal="left" vertical="center"/>
      <protection/>
    </xf>
    <xf numFmtId="0" fontId="23" fillId="0" borderId="0" xfId="491" applyFont="1" applyBorder="1" applyAlignment="1">
      <alignment vertical="center"/>
      <protection/>
    </xf>
    <xf numFmtId="0" fontId="21" fillId="0" borderId="0" xfId="491" applyFont="1" applyAlignment="1">
      <alignment vertical="center"/>
      <protection/>
    </xf>
    <xf numFmtId="0" fontId="27" fillId="0" borderId="26" xfId="491" applyFont="1" applyBorder="1" applyAlignment="1">
      <alignment horizontal="center" vertical="center"/>
      <protection/>
    </xf>
    <xf numFmtId="0" fontId="27" fillId="0" borderId="27" xfId="491" applyFont="1" applyBorder="1" applyAlignment="1">
      <alignment horizontal="center" vertical="center"/>
      <protection/>
    </xf>
    <xf numFmtId="0" fontId="23" fillId="0" borderId="34" xfId="491" applyFont="1" applyBorder="1" applyAlignment="1">
      <alignment horizontal="center" vertical="center"/>
      <protection/>
    </xf>
    <xf numFmtId="223" fontId="27" fillId="0" borderId="0" xfId="347" applyNumberFormat="1" applyFont="1" applyBorder="1" applyAlignment="1">
      <alignment vertical="center"/>
    </xf>
    <xf numFmtId="0" fontId="23" fillId="0" borderId="31" xfId="491" applyFont="1" applyBorder="1" applyAlignment="1">
      <alignment horizontal="center" vertical="center"/>
      <protection/>
    </xf>
    <xf numFmtId="223" fontId="27" fillId="0" borderId="26" xfId="347" applyNumberFormat="1" applyFont="1" applyBorder="1" applyAlignment="1">
      <alignment horizontal="center" vertical="center"/>
    </xf>
    <xf numFmtId="0" fontId="27" fillId="0" borderId="30" xfId="491" applyFont="1" applyBorder="1" applyAlignment="1">
      <alignment horizontal="left" vertical="center"/>
      <protection/>
    </xf>
    <xf numFmtId="223" fontId="27" fillId="0" borderId="26" xfId="491" applyNumberFormat="1" applyFont="1" applyBorder="1" applyAlignment="1">
      <alignment horizontal="center" vertical="center"/>
      <protection/>
    </xf>
    <xf numFmtId="0" fontId="23" fillId="0" borderId="31" xfId="491" applyFont="1" applyBorder="1" applyAlignment="1">
      <alignment vertical="center"/>
      <protection/>
    </xf>
    <xf numFmtId="0" fontId="23" fillId="0" borderId="26" xfId="491" applyFont="1" applyBorder="1" applyAlignment="1">
      <alignment vertical="center"/>
      <protection/>
    </xf>
    <xf numFmtId="3" fontId="27" fillId="0" borderId="26" xfId="347" applyNumberFormat="1" applyFont="1" applyBorder="1" applyAlignment="1">
      <alignment vertical="center"/>
    </xf>
    <xf numFmtId="49" fontId="23" fillId="0" borderId="34" xfId="491" applyNumberFormat="1" applyFont="1" applyBorder="1" applyAlignment="1">
      <alignment vertical="center"/>
      <protection/>
    </xf>
    <xf numFmtId="49" fontId="23" fillId="0" borderId="31" xfId="491" applyNumberFormat="1" applyFont="1" applyBorder="1" applyAlignment="1">
      <alignment vertical="center"/>
      <protection/>
    </xf>
    <xf numFmtId="223" fontId="27" fillId="0" borderId="34" xfId="491" applyNumberFormat="1" applyFont="1" applyBorder="1" applyAlignment="1">
      <alignment horizontal="center" vertical="center"/>
      <protection/>
    </xf>
    <xf numFmtId="223" fontId="27" fillId="0" borderId="27" xfId="491" applyNumberFormat="1" applyFont="1" applyBorder="1" applyAlignment="1">
      <alignment horizontal="center" vertical="center"/>
      <protection/>
    </xf>
    <xf numFmtId="223" fontId="27" fillId="0" borderId="27" xfId="347" applyNumberFormat="1" applyFont="1" applyBorder="1" applyAlignment="1">
      <alignment horizontal="center" vertical="center"/>
    </xf>
    <xf numFmtId="3" fontId="75" fillId="0" borderId="26" xfId="491" applyNumberFormat="1" applyFont="1" applyBorder="1" applyAlignment="1">
      <alignment horizontal="center" vertical="center"/>
      <protection/>
    </xf>
    <xf numFmtId="223" fontId="75" fillId="0" borderId="34" xfId="491" applyNumberFormat="1" applyFont="1" applyBorder="1" applyAlignment="1">
      <alignment horizontal="center" vertical="center"/>
      <protection/>
    </xf>
    <xf numFmtId="223" fontId="27" fillId="0" borderId="0" xfId="491" applyNumberFormat="1" applyFont="1" applyBorder="1" applyAlignment="1">
      <alignment horizontal="center" vertical="center"/>
      <protection/>
    </xf>
    <xf numFmtId="0" fontId="27" fillId="0" borderId="31" xfId="491" applyFont="1" applyBorder="1" applyAlignment="1">
      <alignment horizontal="left" vertical="center"/>
      <protection/>
    </xf>
    <xf numFmtId="0" fontId="27" fillId="0" borderId="26" xfId="491" applyFont="1" applyBorder="1" applyAlignment="1">
      <alignment horizontal="left" vertical="center"/>
      <protection/>
    </xf>
    <xf numFmtId="49" fontId="23" fillId="0" borderId="27" xfId="491" applyNumberFormat="1" applyFont="1" applyBorder="1" applyAlignment="1">
      <alignment vertical="center"/>
      <protection/>
    </xf>
    <xf numFmtId="215" fontId="23" fillId="0" borderId="26" xfId="491" applyNumberFormat="1" applyFont="1" applyBorder="1" applyAlignment="1">
      <alignment horizontal="center" vertical="center"/>
      <protection/>
    </xf>
    <xf numFmtId="3" fontId="27" fillId="0" borderId="0" xfId="491" applyNumberFormat="1" applyFont="1" applyBorder="1" applyAlignment="1">
      <alignment horizontal="center" vertical="center"/>
      <protection/>
    </xf>
    <xf numFmtId="3" fontId="23" fillId="0" borderId="31" xfId="491" applyNumberFormat="1" applyFont="1" applyBorder="1" applyAlignment="1">
      <alignment horizontal="center" vertical="center"/>
      <protection/>
    </xf>
    <xf numFmtId="223" fontId="23" fillId="0" borderId="26" xfId="491" applyNumberFormat="1" applyFont="1" applyBorder="1" applyAlignment="1">
      <alignment horizontal="center" vertical="center"/>
      <protection/>
    </xf>
    <xf numFmtId="223" fontId="23" fillId="0" borderId="28" xfId="491" applyNumberFormat="1" applyFont="1" applyBorder="1" applyAlignment="1">
      <alignment horizontal="center" vertical="center"/>
      <protection/>
    </xf>
    <xf numFmtId="223" fontId="27" fillId="0" borderId="29" xfId="491" applyNumberFormat="1" applyFont="1" applyBorder="1" applyAlignment="1">
      <alignment horizontal="center" vertical="center"/>
      <protection/>
    </xf>
    <xf numFmtId="223" fontId="27" fillId="0" borderId="30" xfId="491" applyNumberFormat="1" applyFont="1" applyBorder="1" applyAlignment="1">
      <alignment horizontal="center" vertical="center"/>
      <protection/>
    </xf>
    <xf numFmtId="223" fontId="23" fillId="0" borderId="23" xfId="491" applyNumberFormat="1" applyFont="1" applyBorder="1" applyAlignment="1">
      <alignment horizontal="center" vertical="center"/>
      <protection/>
    </xf>
    <xf numFmtId="223" fontId="27" fillId="0" borderId="24" xfId="491" applyNumberFormat="1" applyFont="1" applyBorder="1" applyAlignment="1">
      <alignment horizontal="center" vertical="center"/>
      <protection/>
    </xf>
    <xf numFmtId="223" fontId="23" fillId="0" borderId="31" xfId="491" applyNumberFormat="1" applyFont="1" applyBorder="1" applyAlignment="1">
      <alignment horizontal="center" vertical="center"/>
      <protection/>
    </xf>
    <xf numFmtId="49" fontId="27" fillId="0" borderId="30" xfId="491" applyNumberFormat="1" applyFont="1" applyBorder="1" applyAlignment="1">
      <alignment vertical="center"/>
      <protection/>
    </xf>
    <xf numFmtId="3" fontId="27" fillId="0" borderId="27" xfId="491" applyNumberFormat="1" applyFont="1" applyBorder="1" applyAlignment="1">
      <alignment horizontal="center" vertical="center"/>
      <protection/>
    </xf>
    <xf numFmtId="0" fontId="24" fillId="0" borderId="0" xfId="487" applyFont="1" applyAlignment="1">
      <alignment vertical="center"/>
      <protection/>
    </xf>
    <xf numFmtId="0" fontId="24" fillId="0" borderId="0" xfId="488" applyFont="1" applyBorder="1" applyAlignment="1">
      <alignment vertical="center"/>
      <protection/>
    </xf>
    <xf numFmtId="219" fontId="24" fillId="0" borderId="0" xfId="487" applyNumberFormat="1" applyFont="1" applyAlignment="1">
      <alignment horizontal="right" vertical="center"/>
      <protection/>
    </xf>
    <xf numFmtId="219" fontId="24" fillId="0" borderId="0" xfId="359" applyNumberFormat="1" applyFont="1" applyAlignment="1">
      <alignment horizontal="right" vertical="center"/>
    </xf>
    <xf numFmtId="3" fontId="24" fillId="0" borderId="0" xfId="359" applyNumberFormat="1" applyFont="1" applyAlignment="1">
      <alignment vertical="center"/>
    </xf>
    <xf numFmtId="3" fontId="24" fillId="0" borderId="0" xfId="487" applyNumberFormat="1" applyFont="1" applyAlignment="1">
      <alignment vertical="center"/>
      <protection/>
    </xf>
    <xf numFmtId="219" fontId="23" fillId="0" borderId="22" xfId="487" applyNumberFormat="1" applyFont="1" applyBorder="1" applyAlignment="1">
      <alignment horizontal="right" vertical="center"/>
      <protection/>
    </xf>
    <xf numFmtId="0" fontId="23" fillId="0" borderId="22" xfId="487" applyFont="1" applyBorder="1" applyAlignment="1">
      <alignment vertical="center"/>
      <protection/>
    </xf>
    <xf numFmtId="0" fontId="31" fillId="0" borderId="0" xfId="487" applyFont="1" applyBorder="1" applyAlignment="1">
      <alignment vertical="center"/>
      <protection/>
    </xf>
    <xf numFmtId="219" fontId="31" fillId="0" borderId="0" xfId="487" applyNumberFormat="1" applyFont="1" applyBorder="1" applyAlignment="1">
      <alignment horizontal="right" vertical="center"/>
      <protection/>
    </xf>
    <xf numFmtId="0" fontId="27" fillId="0" borderId="0" xfId="487" applyFont="1" applyAlignment="1">
      <alignment vertical="center"/>
      <protection/>
    </xf>
    <xf numFmtId="0" fontId="23" fillId="0" borderId="0" xfId="487" applyFont="1" applyAlignment="1">
      <alignment vertical="center"/>
      <protection/>
    </xf>
    <xf numFmtId="218" fontId="24" fillId="0" borderId="0" xfId="487" applyNumberFormat="1" applyFont="1" applyBorder="1" applyAlignment="1">
      <alignment vertical="center"/>
      <protection/>
    </xf>
    <xf numFmtId="41" fontId="28" fillId="0" borderId="0" xfId="487" applyNumberFormat="1" applyFont="1" applyAlignment="1">
      <alignment vertical="center"/>
      <protection/>
    </xf>
    <xf numFmtId="223" fontId="27" fillId="0" borderId="0" xfId="491" applyNumberFormat="1" applyFont="1" applyAlignment="1">
      <alignment vertical="center"/>
      <protection/>
    </xf>
    <xf numFmtId="206" fontId="26" fillId="0" borderId="0" xfId="344" applyNumberFormat="1" applyFont="1" applyAlignment="1">
      <alignment horizontal="right" vertical="center"/>
    </xf>
    <xf numFmtId="3" fontId="26" fillId="0" borderId="0" xfId="344" applyNumberFormat="1" applyFont="1" applyAlignment="1">
      <alignment horizontal="right" vertical="center"/>
    </xf>
    <xf numFmtId="3" fontId="28" fillId="0" borderId="22" xfId="344" applyNumberFormat="1" applyFont="1" applyBorder="1" applyAlignment="1">
      <alignment horizontal="right" vertical="center"/>
    </xf>
    <xf numFmtId="3" fontId="28" fillId="0" borderId="22" xfId="489" applyNumberFormat="1" applyFont="1" applyFill="1" applyBorder="1" applyAlignment="1">
      <alignment vertical="center"/>
      <protection/>
    </xf>
    <xf numFmtId="3" fontId="28" fillId="0" borderId="22" xfId="344" applyNumberFormat="1" applyFont="1" applyFill="1" applyBorder="1" applyAlignment="1">
      <alignment vertical="center"/>
    </xf>
    <xf numFmtId="0" fontId="28" fillId="0" borderId="0" xfId="490" applyFont="1" applyAlignment="1">
      <alignment horizontal="right" vertical="center"/>
      <protection/>
    </xf>
    <xf numFmtId="0" fontId="31" fillId="0" borderId="33" xfId="495" applyFont="1" applyBorder="1" applyAlignment="1">
      <alignment horizontal="center" vertical="center"/>
      <protection/>
    </xf>
    <xf numFmtId="0" fontId="31" fillId="0" borderId="31" xfId="472" applyFont="1" applyBorder="1" applyAlignment="1">
      <alignment horizontal="center" vertical="center"/>
      <protection/>
    </xf>
    <xf numFmtId="0" fontId="28" fillId="0" borderId="24" xfId="477" applyFont="1" applyBorder="1" applyAlignment="1">
      <alignment vertical="center"/>
      <protection/>
    </xf>
    <xf numFmtId="0" fontId="23" fillId="0" borderId="0" xfId="462" applyFont="1" applyAlignment="1">
      <alignment vertical="center"/>
      <protection/>
    </xf>
    <xf numFmtId="0" fontId="26" fillId="0" borderId="22" xfId="462" applyFont="1" applyBorder="1" applyAlignment="1">
      <alignment horizontal="center" vertical="center"/>
      <protection/>
    </xf>
    <xf numFmtId="0" fontId="26" fillId="0" borderId="22" xfId="462" applyFont="1" applyFill="1" applyBorder="1" applyAlignment="1">
      <alignment horizontal="center" vertical="center"/>
      <protection/>
    </xf>
    <xf numFmtId="0" fontId="24" fillId="0" borderId="0" xfId="462" applyFont="1" applyBorder="1" applyAlignment="1">
      <alignment vertical="center"/>
      <protection/>
    </xf>
    <xf numFmtId="3" fontId="49" fillId="0" borderId="0" xfId="462" applyNumberFormat="1" applyFont="1" applyFill="1" applyBorder="1" applyAlignment="1">
      <alignment horizontal="center" vertical="center" wrapText="1"/>
      <protection/>
    </xf>
    <xf numFmtId="3" fontId="24" fillId="0" borderId="0" xfId="462" applyNumberFormat="1" applyFont="1" applyBorder="1" applyAlignment="1">
      <alignment horizontal="center" vertical="center"/>
      <protection/>
    </xf>
    <xf numFmtId="204" fontId="24" fillId="0" borderId="0" xfId="462" applyNumberFormat="1" applyFont="1" applyBorder="1" applyAlignment="1">
      <alignment vertical="center"/>
      <protection/>
    </xf>
    <xf numFmtId="3" fontId="24" fillId="0" borderId="0" xfId="462" applyNumberFormat="1" applyFont="1" applyBorder="1" applyAlignment="1">
      <alignment vertical="center"/>
      <protection/>
    </xf>
    <xf numFmtId="0" fontId="24" fillId="0" borderId="24" xfId="462" applyFont="1" applyBorder="1" applyAlignment="1">
      <alignment vertical="center"/>
      <protection/>
    </xf>
    <xf numFmtId="3" fontId="24" fillId="0" borderId="24" xfId="462" applyNumberFormat="1" applyFont="1" applyBorder="1" applyAlignment="1">
      <alignment vertical="center"/>
      <protection/>
    </xf>
    <xf numFmtId="3" fontId="49" fillId="0" borderId="24" xfId="462" applyNumberFormat="1" applyFont="1" applyFill="1" applyBorder="1" applyAlignment="1">
      <alignment horizontal="right" vertical="center" wrapText="1"/>
      <protection/>
    </xf>
    <xf numFmtId="0" fontId="28" fillId="0" borderId="0" xfId="462" applyFont="1" applyAlignment="1">
      <alignment vertical="center"/>
      <protection/>
    </xf>
    <xf numFmtId="3" fontId="28" fillId="0" borderId="0" xfId="462" applyNumberFormat="1" applyFont="1" applyAlignment="1">
      <alignment vertical="center"/>
      <protection/>
    </xf>
    <xf numFmtId="0" fontId="26" fillId="0" borderId="0" xfId="482" applyFont="1" applyFill="1" applyAlignment="1">
      <alignment vertical="center"/>
      <protection/>
    </xf>
    <xf numFmtId="3" fontId="26" fillId="0" borderId="0" xfId="482" applyNumberFormat="1" applyFont="1" applyFill="1" applyAlignment="1">
      <alignment horizontal="center" vertical="center"/>
      <protection/>
    </xf>
    <xf numFmtId="4" fontId="26" fillId="0" borderId="0" xfId="482" applyNumberFormat="1" applyFont="1" applyFill="1" applyAlignment="1">
      <alignment horizontal="center" vertical="center"/>
      <protection/>
    </xf>
    <xf numFmtId="3" fontId="29" fillId="0" borderId="0" xfId="482" applyNumberFormat="1" applyFont="1" applyBorder="1">
      <alignment/>
      <protection/>
    </xf>
    <xf numFmtId="3" fontId="29" fillId="0" borderId="0" xfId="482" applyNumberFormat="1" applyFont="1" applyFill="1" applyBorder="1">
      <alignment/>
      <protection/>
    </xf>
    <xf numFmtId="0" fontId="29" fillId="0" borderId="0" xfId="482" applyFont="1" applyBorder="1" applyAlignment="1">
      <alignment horizontal="left" vertical="center"/>
      <protection/>
    </xf>
    <xf numFmtId="0" fontId="30" fillId="0" borderId="0" xfId="482" applyFont="1" applyAlignment="1">
      <alignment/>
      <protection/>
    </xf>
    <xf numFmtId="0" fontId="25" fillId="0" borderId="0" xfId="462" applyFont="1" applyBorder="1">
      <alignment/>
      <protection/>
    </xf>
    <xf numFmtId="3" fontId="25" fillId="0" borderId="0" xfId="462" applyNumberFormat="1" applyFont="1" applyBorder="1">
      <alignment/>
      <protection/>
    </xf>
    <xf numFmtId="3" fontId="50" fillId="0" borderId="0" xfId="462" applyNumberFormat="1" applyFont="1" applyFill="1" applyBorder="1" applyAlignment="1">
      <alignment horizontal="right" wrapText="1"/>
      <protection/>
    </xf>
    <xf numFmtId="203" fontId="25" fillId="0" borderId="0" xfId="462" applyNumberFormat="1" applyFont="1" applyBorder="1">
      <alignment/>
      <protection/>
    </xf>
    <xf numFmtId="4" fontId="25" fillId="0" borderId="0" xfId="462" applyNumberFormat="1" applyFont="1" applyBorder="1">
      <alignment/>
      <protection/>
    </xf>
    <xf numFmtId="2" fontId="26" fillId="0" borderId="23" xfId="462" applyNumberFormat="1" applyFont="1" applyBorder="1" applyAlignment="1">
      <alignment vertical="center"/>
      <protection/>
    </xf>
    <xf numFmtId="2" fontId="26" fillId="0" borderId="23" xfId="462" applyNumberFormat="1" applyFont="1" applyBorder="1" applyAlignment="1">
      <alignment horizontal="right" vertical="center"/>
      <protection/>
    </xf>
    <xf numFmtId="2" fontId="26" fillId="0" borderId="22" xfId="462" applyNumberFormat="1" applyFont="1" applyBorder="1" applyAlignment="1">
      <alignment/>
      <protection/>
    </xf>
    <xf numFmtId="3" fontId="26" fillId="0" borderId="22" xfId="462" applyNumberFormat="1" applyFont="1" applyBorder="1" applyAlignment="1">
      <alignment/>
      <protection/>
    </xf>
    <xf numFmtId="3" fontId="51" fillId="0" borderId="22" xfId="462" applyNumberFormat="1" applyFont="1" applyFill="1" applyBorder="1" applyAlignment="1">
      <alignment horizontal="right" wrapText="1"/>
      <protection/>
    </xf>
    <xf numFmtId="203" fontId="26" fillId="0" borderId="22" xfId="462" applyNumberFormat="1" applyFont="1" applyBorder="1" applyAlignment="1">
      <alignment/>
      <protection/>
    </xf>
    <xf numFmtId="4" fontId="26" fillId="0" borderId="22" xfId="462" applyNumberFormat="1" applyFont="1" applyBorder="1" applyAlignment="1">
      <alignment/>
      <protection/>
    </xf>
    <xf numFmtId="0" fontId="26" fillId="0" borderId="0" xfId="462" applyFont="1">
      <alignment/>
      <protection/>
    </xf>
    <xf numFmtId="3" fontId="26" fillId="0" borderId="0" xfId="462" applyNumberFormat="1" applyFont="1">
      <alignment/>
      <protection/>
    </xf>
    <xf numFmtId="0" fontId="25" fillId="0" borderId="23" xfId="462" applyFont="1" applyBorder="1" applyAlignment="1">
      <alignment vertical="center"/>
      <protection/>
    </xf>
    <xf numFmtId="3" fontId="50" fillId="0" borderId="23" xfId="462" applyNumberFormat="1" applyFont="1" applyFill="1" applyBorder="1" applyAlignment="1">
      <alignment horizontal="right" vertical="center"/>
      <protection/>
    </xf>
    <xf numFmtId="3" fontId="25" fillId="0" borderId="23" xfId="462" applyNumberFormat="1" applyFont="1" applyBorder="1" applyAlignment="1">
      <alignment vertical="center"/>
      <protection/>
    </xf>
    <xf numFmtId="0" fontId="25" fillId="0" borderId="0" xfId="462" applyFont="1" applyBorder="1" applyAlignment="1">
      <alignment vertical="center"/>
      <protection/>
    </xf>
    <xf numFmtId="3" fontId="25" fillId="0" borderId="0" xfId="462" applyNumberFormat="1" applyFont="1" applyBorder="1" applyAlignment="1">
      <alignment vertical="center"/>
      <protection/>
    </xf>
    <xf numFmtId="3" fontId="50" fillId="0" borderId="0" xfId="462" applyNumberFormat="1" applyFont="1" applyFill="1" applyBorder="1" applyAlignment="1">
      <alignment horizontal="right" vertical="center"/>
      <protection/>
    </xf>
    <xf numFmtId="0" fontId="25" fillId="0" borderId="24" xfId="462" applyFont="1" applyBorder="1" applyAlignment="1">
      <alignment vertical="center"/>
      <protection/>
    </xf>
    <xf numFmtId="3" fontId="50" fillId="0" borderId="24" xfId="462" applyNumberFormat="1" applyFont="1" applyFill="1" applyBorder="1" applyAlignment="1">
      <alignment horizontal="right" vertical="center"/>
      <protection/>
    </xf>
    <xf numFmtId="3" fontId="25" fillId="0" borderId="24" xfId="462" applyNumberFormat="1" applyFont="1" applyBorder="1" applyAlignment="1">
      <alignment vertical="center"/>
      <protection/>
    </xf>
    <xf numFmtId="0" fontId="26" fillId="0" borderId="0" xfId="462" applyFont="1" applyAlignment="1">
      <alignment vertical="center"/>
      <protection/>
    </xf>
    <xf numFmtId="0" fontId="28" fillId="0" borderId="24" xfId="462" applyFont="1" applyBorder="1" applyAlignment="1">
      <alignment horizontal="center"/>
      <protection/>
    </xf>
    <xf numFmtId="0" fontId="24" fillId="0" borderId="0" xfId="462" applyFont="1" applyAlignment="1">
      <alignment vertical="center"/>
      <protection/>
    </xf>
    <xf numFmtId="3" fontId="24" fillId="0" borderId="0" xfId="462" applyNumberFormat="1" applyFont="1" applyAlignment="1">
      <alignment vertical="center"/>
      <protection/>
    </xf>
    <xf numFmtId="3" fontId="24" fillId="0" borderId="0" xfId="462" applyNumberFormat="1" applyFont="1" applyAlignment="1">
      <alignment horizontal="center" vertical="center"/>
      <protection/>
    </xf>
    <xf numFmtId="4" fontId="24" fillId="0" borderId="0" xfId="462" applyNumberFormat="1" applyFont="1" applyAlignment="1">
      <alignment horizontal="right" vertical="center"/>
      <protection/>
    </xf>
    <xf numFmtId="3" fontId="49" fillId="0" borderId="0" xfId="462" applyNumberFormat="1" applyFont="1" applyFill="1" applyBorder="1" applyAlignment="1">
      <alignment horizontal="right" vertical="center" wrapText="1"/>
      <protection/>
    </xf>
    <xf numFmtId="4" fontId="24" fillId="0" borderId="0" xfId="462" applyNumberFormat="1" applyFont="1" applyBorder="1" applyAlignment="1">
      <alignment horizontal="right" vertical="center"/>
      <protection/>
    </xf>
    <xf numFmtId="3" fontId="24" fillId="0" borderId="24" xfId="462" applyNumberFormat="1" applyFont="1" applyBorder="1" applyAlignment="1">
      <alignment horizontal="center" vertical="center"/>
      <protection/>
    </xf>
    <xf numFmtId="4" fontId="24" fillId="0" borderId="24" xfId="462" applyNumberFormat="1" applyFont="1" applyBorder="1" applyAlignment="1">
      <alignment horizontal="right" vertical="center"/>
      <protection/>
    </xf>
    <xf numFmtId="0" fontId="28" fillId="0" borderId="0" xfId="462" applyFont="1">
      <alignment/>
      <protection/>
    </xf>
    <xf numFmtId="0" fontId="26" fillId="0" borderId="0" xfId="482" applyFont="1" applyAlignment="1">
      <alignment vertical="center"/>
      <protection/>
    </xf>
    <xf numFmtId="0" fontId="25" fillId="0" borderId="0" xfId="482" applyFont="1" applyAlignment="1">
      <alignment vertical="center"/>
      <protection/>
    </xf>
    <xf numFmtId="0" fontId="31" fillId="0" borderId="0" xfId="482" applyFont="1" applyBorder="1" applyAlignment="1">
      <alignment horizontal="center" vertical="center"/>
      <protection/>
    </xf>
    <xf numFmtId="3" fontId="32" fillId="0" borderId="0" xfId="482" applyNumberFormat="1" applyFont="1" applyBorder="1" applyAlignment="1">
      <alignment horizontal="right" vertical="center"/>
      <protection/>
    </xf>
    <xf numFmtId="3" fontId="32" fillId="0" borderId="0" xfId="482" applyNumberFormat="1" applyFont="1" applyBorder="1" applyAlignment="1">
      <alignment vertical="center"/>
      <protection/>
    </xf>
    <xf numFmtId="3" fontId="32" fillId="0" borderId="24" xfId="482" applyNumberFormat="1" applyFont="1" applyBorder="1" applyAlignment="1">
      <alignment vertical="center"/>
      <protection/>
    </xf>
    <xf numFmtId="0" fontId="26" fillId="0" borderId="22" xfId="482" applyFont="1" applyBorder="1" applyAlignment="1">
      <alignment horizontal="center" vertical="center" wrapText="1"/>
      <protection/>
    </xf>
    <xf numFmtId="3" fontId="31" fillId="0" borderId="22" xfId="356" applyNumberFormat="1" applyFont="1" applyBorder="1" applyAlignment="1">
      <alignment horizontal="right" vertical="center"/>
    </xf>
    <xf numFmtId="3" fontId="31" fillId="0" borderId="22" xfId="356" applyNumberFormat="1" applyFont="1" applyBorder="1" applyAlignment="1">
      <alignment vertical="center"/>
    </xf>
    <xf numFmtId="0" fontId="37" fillId="0" borderId="0" xfId="482" applyFont="1" applyAlignment="1">
      <alignment vertical="center"/>
      <protection/>
    </xf>
    <xf numFmtId="0" fontId="37" fillId="0" borderId="0" xfId="482" applyFont="1" applyAlignment="1">
      <alignment horizontal="left"/>
      <protection/>
    </xf>
    <xf numFmtId="0" fontId="28" fillId="0" borderId="0" xfId="482" applyFont="1" applyAlignment="1">
      <alignment horizontal="left" vertical="center"/>
      <protection/>
    </xf>
    <xf numFmtId="0" fontId="42" fillId="0" borderId="0" xfId="482" applyFont="1" applyAlignment="1">
      <alignment vertical="center"/>
      <protection/>
    </xf>
    <xf numFmtId="0" fontId="42" fillId="0" borderId="0" xfId="482" applyFont="1" applyAlignment="1">
      <alignment horizontal="left" vertical="center"/>
      <protection/>
    </xf>
    <xf numFmtId="49" fontId="26" fillId="0" borderId="0" xfId="482" applyNumberFormat="1" applyFont="1" applyAlignment="1">
      <alignment horizontal="left"/>
      <protection/>
    </xf>
    <xf numFmtId="0" fontId="25" fillId="0" borderId="0" xfId="482" applyFont="1" applyAlignment="1">
      <alignment horizontal="center" vertical="center"/>
      <protection/>
    </xf>
    <xf numFmtId="0" fontId="26" fillId="0" borderId="0" xfId="482" applyFont="1" applyAlignment="1">
      <alignment horizontal="left"/>
      <protection/>
    </xf>
    <xf numFmtId="41" fontId="32" fillId="0" borderId="0" xfId="356" applyNumberFormat="1" applyFont="1" applyAlignment="1">
      <alignment vertical="center"/>
    </xf>
    <xf numFmtId="41" fontId="32" fillId="0" borderId="23" xfId="356" applyNumberFormat="1" applyFont="1" applyBorder="1" applyAlignment="1">
      <alignment vertical="center"/>
    </xf>
    <xf numFmtId="204" fontId="32" fillId="0" borderId="23" xfId="356" applyNumberFormat="1" applyFont="1" applyBorder="1" applyAlignment="1">
      <alignment horizontal="right" vertical="center"/>
    </xf>
    <xf numFmtId="204" fontId="32" fillId="0" borderId="0" xfId="356" applyNumberFormat="1" applyFont="1" applyBorder="1" applyAlignment="1">
      <alignment horizontal="right" vertical="center"/>
    </xf>
    <xf numFmtId="41" fontId="32" fillId="0" borderId="0" xfId="356" applyNumberFormat="1" applyFont="1" applyBorder="1" applyAlignment="1">
      <alignment vertical="center"/>
    </xf>
    <xf numFmtId="41" fontId="31" fillId="0" borderId="24" xfId="356" applyNumberFormat="1" applyFont="1" applyBorder="1" applyAlignment="1">
      <alignment vertical="center"/>
    </xf>
    <xf numFmtId="204" fontId="31" fillId="0" borderId="24" xfId="356" applyNumberFormat="1" applyFont="1" applyBorder="1" applyAlignment="1">
      <alignment horizontal="right" vertical="center"/>
    </xf>
    <xf numFmtId="41" fontId="32" fillId="0" borderId="0" xfId="356" applyNumberFormat="1" applyFont="1" applyAlignment="1">
      <alignment horizontal="right" vertical="center"/>
    </xf>
    <xf numFmtId="41" fontId="31" fillId="0" borderId="0" xfId="356" applyNumberFormat="1" applyFont="1" applyAlignment="1">
      <alignment vertical="center"/>
    </xf>
    <xf numFmtId="41" fontId="31" fillId="0" borderId="0" xfId="356" applyNumberFormat="1" applyFont="1" applyAlignment="1">
      <alignment horizontal="right" vertical="center"/>
    </xf>
    <xf numFmtId="0" fontId="24" fillId="0" borderId="0" xfId="482" applyFont="1" applyBorder="1" applyAlignment="1">
      <alignment vertical="center"/>
      <protection/>
    </xf>
    <xf numFmtId="0" fontId="24" fillId="0" borderId="0" xfId="482" applyFont="1" applyBorder="1" applyAlignment="1">
      <alignment horizontal="left" vertical="center"/>
      <protection/>
    </xf>
    <xf numFmtId="3" fontId="31" fillId="0" borderId="22" xfId="482" applyNumberFormat="1" applyFont="1" applyBorder="1" applyAlignment="1">
      <alignment horizontal="right" vertical="center"/>
      <protection/>
    </xf>
    <xf numFmtId="0" fontId="31" fillId="0" borderId="0" xfId="482" applyFont="1" applyAlignment="1">
      <alignment horizontal="left" vertical="center"/>
      <protection/>
    </xf>
    <xf numFmtId="0" fontId="32" fillId="0" borderId="0" xfId="482" applyFont="1" applyAlignment="1">
      <alignment horizontal="right" vertical="center"/>
      <protection/>
    </xf>
    <xf numFmtId="0" fontId="26" fillId="0" borderId="22" xfId="482" applyFont="1" applyBorder="1" applyAlignment="1">
      <alignment horizontal="left" vertical="center"/>
      <protection/>
    </xf>
    <xf numFmtId="3" fontId="29" fillId="0" borderId="0" xfId="482" applyNumberFormat="1" applyFont="1" applyBorder="1" applyAlignment="1">
      <alignment/>
      <protection/>
    </xf>
    <xf numFmtId="0" fontId="30" fillId="0" borderId="22" xfId="482" applyFont="1" applyBorder="1" applyAlignment="1">
      <alignment horizontal="left" vertical="center"/>
      <protection/>
    </xf>
    <xf numFmtId="0" fontId="30" fillId="0" borderId="0" xfId="482" applyFont="1" applyBorder="1" applyAlignment="1">
      <alignment horizontal="left" vertical="center"/>
      <protection/>
    </xf>
    <xf numFmtId="3" fontId="28" fillId="0" borderId="22" xfId="485" applyNumberFormat="1" applyFont="1" applyBorder="1" applyAlignment="1">
      <alignment vertical="center"/>
      <protection/>
    </xf>
    <xf numFmtId="3" fontId="28" fillId="0" borderId="22" xfId="484" applyNumberFormat="1" applyFont="1" applyBorder="1" applyAlignment="1">
      <alignment vertical="center"/>
      <protection/>
    </xf>
    <xf numFmtId="208" fontId="28" fillId="0" borderId="29" xfId="391" applyNumberFormat="1" applyFont="1" applyBorder="1" applyAlignment="1">
      <alignment horizontal="right" vertical="center"/>
    </xf>
    <xf numFmtId="208" fontId="28" fillId="0" borderId="28" xfId="391" applyNumberFormat="1" applyFont="1" applyBorder="1" applyAlignment="1">
      <alignment horizontal="right" vertical="center"/>
    </xf>
    <xf numFmtId="208" fontId="28" fillId="0" borderId="29" xfId="472" applyNumberFormat="1" applyFont="1" applyBorder="1" applyAlignment="1">
      <alignment horizontal="right" vertical="center"/>
      <protection/>
    </xf>
    <xf numFmtId="208" fontId="24" fillId="0" borderId="29" xfId="391" applyNumberFormat="1" applyFont="1" applyBorder="1" applyAlignment="1">
      <alignment horizontal="right" vertical="center"/>
    </xf>
    <xf numFmtId="208" fontId="28" fillId="0" borderId="29" xfId="391" applyNumberFormat="1" applyFont="1" applyBorder="1" applyAlignment="1">
      <alignment horizontal="center" vertical="center"/>
    </xf>
    <xf numFmtId="208" fontId="28" fillId="0" borderId="29" xfId="472" applyNumberFormat="1" applyFont="1" applyBorder="1" applyAlignment="1">
      <alignment horizontal="center" vertical="center"/>
      <protection/>
    </xf>
    <xf numFmtId="208" fontId="24" fillId="0" borderId="29" xfId="472" applyNumberFormat="1" applyFont="1" applyBorder="1" applyAlignment="1">
      <alignment horizontal="right" vertical="center"/>
      <protection/>
    </xf>
    <xf numFmtId="208" fontId="24" fillId="0" borderId="30" xfId="391" applyNumberFormat="1" applyFont="1" applyBorder="1" applyAlignment="1">
      <alignment horizontal="right" vertical="center"/>
    </xf>
    <xf numFmtId="208" fontId="24" fillId="0" borderId="30" xfId="472" applyNumberFormat="1" applyFont="1" applyBorder="1" applyAlignment="1">
      <alignment horizontal="right" vertical="center"/>
      <protection/>
    </xf>
    <xf numFmtId="3" fontId="23" fillId="0" borderId="0" xfId="0" applyNumberFormat="1" applyFont="1" applyAlignment="1">
      <alignment horizontal="center"/>
    </xf>
    <xf numFmtId="4" fontId="31" fillId="0" borderId="28" xfId="472" applyNumberFormat="1" applyFont="1" applyBorder="1" applyAlignment="1">
      <alignment vertical="center"/>
      <protection/>
    </xf>
    <xf numFmtId="4" fontId="32" fillId="0" borderId="29" xfId="472" applyNumberFormat="1" applyFont="1" applyBorder="1" applyAlignment="1">
      <alignment horizontal="right" vertical="center"/>
      <protection/>
    </xf>
    <xf numFmtId="4" fontId="32" fillId="0" borderId="29" xfId="472" applyNumberFormat="1" applyFont="1" applyBorder="1" applyAlignment="1">
      <alignment vertical="center"/>
      <protection/>
    </xf>
    <xf numFmtId="4" fontId="32" fillId="0" borderId="30" xfId="472" applyNumberFormat="1" applyFont="1" applyBorder="1" applyAlignment="1">
      <alignment horizontal="right" vertical="center"/>
      <protection/>
    </xf>
    <xf numFmtId="4" fontId="32" fillId="0" borderId="30" xfId="472" applyNumberFormat="1" applyFont="1" applyBorder="1" applyAlignment="1">
      <alignment vertical="center"/>
      <protection/>
    </xf>
    <xf numFmtId="0" fontId="31" fillId="0" borderId="0" xfId="487" applyFont="1" applyAlignment="1">
      <alignment vertical="center"/>
      <protection/>
    </xf>
    <xf numFmtId="49" fontId="87" fillId="0" borderId="32" xfId="491" applyNumberFormat="1" applyFont="1" applyBorder="1" applyAlignment="1">
      <alignment horizontal="center" vertical="center"/>
      <protection/>
    </xf>
    <xf numFmtId="49" fontId="87" fillId="0" borderId="33" xfId="491" applyNumberFormat="1" applyFont="1" applyBorder="1" applyAlignment="1">
      <alignment horizontal="center" vertical="center"/>
      <protection/>
    </xf>
    <xf numFmtId="49" fontId="87" fillId="0" borderId="22" xfId="491" applyNumberFormat="1" applyFont="1" applyBorder="1" applyAlignment="1">
      <alignment horizontal="center" vertical="center"/>
      <protection/>
    </xf>
    <xf numFmtId="49" fontId="87" fillId="0" borderId="31" xfId="491" applyNumberFormat="1" applyFont="1" applyBorder="1" applyAlignment="1">
      <alignment vertical="center"/>
      <protection/>
    </xf>
    <xf numFmtId="49" fontId="23" fillId="0" borderId="23" xfId="491" applyNumberFormat="1" applyFont="1" applyBorder="1" applyAlignment="1">
      <alignment vertical="center"/>
      <protection/>
    </xf>
    <xf numFmtId="49" fontId="87" fillId="0" borderId="26" xfId="491" applyNumberFormat="1" applyFont="1" applyBorder="1" applyAlignment="1">
      <alignment vertical="center"/>
      <protection/>
    </xf>
    <xf numFmtId="0" fontId="88" fillId="0" borderId="26" xfId="491" applyFont="1" applyBorder="1" applyAlignment="1">
      <alignment horizontal="left" vertical="center"/>
      <protection/>
    </xf>
    <xf numFmtId="49" fontId="88" fillId="0" borderId="26" xfId="491" applyNumberFormat="1" applyFont="1" applyBorder="1" applyAlignment="1">
      <alignment horizontal="left" vertical="center"/>
      <protection/>
    </xf>
    <xf numFmtId="49" fontId="27" fillId="0" borderId="34" xfId="491" applyNumberFormat="1" applyFont="1" applyBorder="1" applyAlignment="1">
      <alignment vertical="center"/>
      <protection/>
    </xf>
    <xf numFmtId="49" fontId="27" fillId="0" borderId="35" xfId="491" applyNumberFormat="1" applyFont="1" applyBorder="1" applyAlignment="1">
      <alignment vertical="center"/>
      <protection/>
    </xf>
    <xf numFmtId="0" fontId="27" fillId="0" borderId="30" xfId="491" applyFont="1" applyBorder="1" applyAlignment="1">
      <alignment vertical="center"/>
      <protection/>
    </xf>
    <xf numFmtId="0" fontId="25" fillId="0" borderId="0" xfId="462" applyFont="1" applyAlignment="1">
      <alignment horizontal="right"/>
      <protection/>
    </xf>
    <xf numFmtId="0" fontId="25" fillId="0" borderId="0" xfId="462" applyFont="1" applyAlignment="1">
      <alignment/>
      <protection/>
    </xf>
    <xf numFmtId="3" fontId="25" fillId="0" borderId="0" xfId="462" applyNumberFormat="1" applyFont="1" applyAlignment="1">
      <alignment/>
      <protection/>
    </xf>
    <xf numFmtId="3" fontId="25" fillId="0" borderId="0" xfId="462" applyNumberFormat="1" applyFont="1" applyAlignment="1">
      <alignment horizontal="right"/>
      <protection/>
    </xf>
    <xf numFmtId="0" fontId="25" fillId="0" borderId="0" xfId="462" applyFont="1" applyBorder="1" applyAlignment="1">
      <alignment horizontal="right"/>
      <protection/>
    </xf>
    <xf numFmtId="0" fontId="25" fillId="0" borderId="0" xfId="462" applyFont="1" applyBorder="1" applyAlignment="1">
      <alignment/>
      <protection/>
    </xf>
    <xf numFmtId="3" fontId="25" fillId="0" borderId="0" xfId="462" applyNumberFormat="1" applyFont="1" applyBorder="1" applyAlignment="1">
      <alignment/>
      <protection/>
    </xf>
    <xf numFmtId="3" fontId="25" fillId="0" borderId="0" xfId="462" applyNumberFormat="1" applyFont="1" applyBorder="1" applyAlignment="1">
      <alignment horizontal="right"/>
      <protection/>
    </xf>
    <xf numFmtId="0" fontId="26" fillId="0" borderId="0" xfId="462" applyFont="1" applyAlignment="1">
      <alignment horizontal="left" vertical="center"/>
      <protection/>
    </xf>
    <xf numFmtId="3" fontId="26" fillId="0" borderId="0" xfId="462" applyNumberFormat="1" applyFont="1" applyBorder="1" applyAlignment="1">
      <alignment horizontal="right" vertical="center"/>
      <protection/>
    </xf>
    <xf numFmtId="0" fontId="26" fillId="0" borderId="0" xfId="462" applyFont="1" applyBorder="1" applyAlignment="1">
      <alignment horizontal="left" vertical="center"/>
      <protection/>
    </xf>
    <xf numFmtId="3" fontId="26" fillId="0" borderId="0" xfId="462" applyNumberFormat="1" applyFont="1" applyBorder="1" applyAlignment="1">
      <alignment vertical="center"/>
      <protection/>
    </xf>
    <xf numFmtId="0" fontId="31" fillId="0" borderId="32" xfId="472" applyFont="1" applyBorder="1" applyAlignment="1">
      <alignment horizontal="center" vertical="center"/>
      <protection/>
    </xf>
    <xf numFmtId="0" fontId="31" fillId="0" borderId="33" xfId="472" applyFont="1" applyBorder="1" applyAlignment="1">
      <alignment horizontal="center" vertical="center"/>
      <protection/>
    </xf>
    <xf numFmtId="0" fontId="31" fillId="0" borderId="22" xfId="472" applyFont="1" applyBorder="1" applyAlignment="1">
      <alignment horizontal="center" vertical="center"/>
      <protection/>
    </xf>
    <xf numFmtId="0" fontId="21" fillId="0" borderId="0" xfId="472" applyFont="1" applyAlignment="1">
      <alignment horizontal="center" vertical="center"/>
      <protection/>
    </xf>
    <xf numFmtId="0" fontId="23" fillId="0" borderId="0" xfId="491" applyFont="1" applyAlignment="1">
      <alignment horizontal="left" vertical="center"/>
      <protection/>
    </xf>
    <xf numFmtId="3" fontId="49" fillId="0" borderId="24" xfId="462" applyNumberFormat="1" applyFont="1" applyFill="1" applyBorder="1" applyAlignment="1">
      <alignment horizontal="center" vertical="center" wrapText="1"/>
      <protection/>
    </xf>
    <xf numFmtId="204" fontId="49" fillId="0" borderId="24" xfId="462" applyNumberFormat="1" applyFont="1" applyFill="1" applyBorder="1" applyAlignment="1">
      <alignment horizontal="center" vertical="center" wrapText="1"/>
      <protection/>
    </xf>
    <xf numFmtId="0" fontId="28" fillId="0" borderId="22" xfId="482" applyFont="1" applyBorder="1" applyAlignment="1">
      <alignment vertical="center"/>
      <protection/>
    </xf>
    <xf numFmtId="0" fontId="23" fillId="0" borderId="0" xfId="479" applyFont="1" applyFill="1" applyBorder="1" applyAlignment="1">
      <alignment/>
      <protection/>
    </xf>
    <xf numFmtId="0" fontId="23" fillId="0" borderId="0" xfId="482" applyFont="1" applyAlignment="1">
      <alignment/>
      <protection/>
    </xf>
    <xf numFmtId="0" fontId="23" fillId="0" borderId="0" xfId="482" applyFont="1" applyBorder="1" applyAlignment="1">
      <alignment vertical="center"/>
      <protection/>
    </xf>
    <xf numFmtId="49" fontId="28" fillId="0" borderId="22" xfId="482" applyNumberFormat="1" applyFont="1" applyBorder="1" applyAlignment="1">
      <alignment vertical="center"/>
      <protection/>
    </xf>
    <xf numFmtId="49" fontId="28" fillId="0" borderId="22" xfId="482" applyNumberFormat="1" applyFont="1" applyFill="1" applyBorder="1" applyAlignment="1">
      <alignment vertical="center"/>
      <protection/>
    </xf>
    <xf numFmtId="0" fontId="23" fillId="0" borderId="0" xfId="462" applyFont="1" applyAlignment="1">
      <alignment/>
      <protection/>
    </xf>
    <xf numFmtId="0" fontId="26" fillId="0" borderId="23" xfId="462" applyFont="1" applyBorder="1" applyAlignment="1">
      <alignment vertical="center"/>
      <protection/>
    </xf>
    <xf numFmtId="0" fontId="26" fillId="0" borderId="22" xfId="462" applyFont="1" applyBorder="1" applyAlignment="1">
      <alignment/>
      <protection/>
    </xf>
    <xf numFmtId="0" fontId="26" fillId="0" borderId="23" xfId="462" applyFont="1" applyBorder="1" applyAlignment="1">
      <alignment/>
      <protection/>
    </xf>
    <xf numFmtId="0" fontId="26" fillId="0" borderId="24" xfId="462" applyFont="1" applyBorder="1" applyAlignment="1">
      <alignment vertical="center"/>
      <protection/>
    </xf>
    <xf numFmtId="0" fontId="26" fillId="0" borderId="24" xfId="462" applyFont="1" applyBorder="1" applyAlignment="1">
      <alignment/>
      <protection/>
    </xf>
    <xf numFmtId="3" fontId="26" fillId="0" borderId="23" xfId="462" applyNumberFormat="1" applyFont="1" applyBorder="1" applyAlignment="1">
      <alignment vertical="center"/>
      <protection/>
    </xf>
    <xf numFmtId="203" fontId="26" fillId="0" borderId="23" xfId="462" applyNumberFormat="1" applyFont="1" applyBorder="1" applyAlignment="1">
      <alignment vertical="center"/>
      <protection/>
    </xf>
    <xf numFmtId="3" fontId="26" fillId="0" borderId="23" xfId="462" applyNumberFormat="1" applyFont="1" applyFill="1" applyBorder="1" applyAlignment="1">
      <alignment vertical="center"/>
      <protection/>
    </xf>
    <xf numFmtId="4" fontId="26" fillId="0" borderId="23" xfId="462" applyNumberFormat="1" applyFont="1" applyBorder="1" applyAlignment="1">
      <alignment vertical="center"/>
      <protection/>
    </xf>
    <xf numFmtId="0" fontId="26" fillId="0" borderId="22" xfId="462" applyFont="1" applyBorder="1" applyAlignment="1">
      <alignment vertical="center"/>
      <protection/>
    </xf>
    <xf numFmtId="0" fontId="28" fillId="0" borderId="23" xfId="462" applyFont="1" applyBorder="1" applyAlignment="1">
      <alignment vertical="center"/>
      <protection/>
    </xf>
    <xf numFmtId="0" fontId="28" fillId="0" borderId="22" xfId="462" applyFont="1" applyBorder="1" applyAlignment="1">
      <alignment/>
      <protection/>
    </xf>
    <xf numFmtId="0" fontId="28" fillId="0" borderId="24" xfId="462" applyFont="1" applyBorder="1" applyAlignment="1">
      <alignment vertical="center"/>
      <protection/>
    </xf>
    <xf numFmtId="0" fontId="28" fillId="0" borderId="22" xfId="462" applyFont="1" applyBorder="1" applyAlignment="1">
      <alignment horizontal="center"/>
      <protection/>
    </xf>
    <xf numFmtId="0" fontId="52" fillId="0" borderId="0" xfId="482" applyFont="1" applyAlignment="1">
      <alignment vertical="center"/>
      <protection/>
    </xf>
    <xf numFmtId="0" fontId="31" fillId="0" borderId="22" xfId="482" applyFont="1" applyBorder="1" applyAlignment="1">
      <alignment vertical="center"/>
      <protection/>
    </xf>
    <xf numFmtId="3" fontId="21" fillId="0" borderId="24" xfId="498" applyNumberFormat="1" applyFont="1" applyBorder="1" applyAlignment="1">
      <alignment vertical="center"/>
      <protection/>
    </xf>
    <xf numFmtId="3" fontId="31" fillId="0" borderId="23" xfId="498" applyNumberFormat="1" applyFont="1" applyBorder="1" applyAlignment="1">
      <alignment vertical="center"/>
      <protection/>
    </xf>
    <xf numFmtId="0" fontId="21" fillId="0" borderId="0" xfId="482" applyFont="1" applyAlignment="1">
      <alignment vertical="center"/>
      <protection/>
    </xf>
    <xf numFmtId="0" fontId="26" fillId="0" borderId="22" xfId="482" applyFont="1" applyBorder="1" applyAlignment="1">
      <alignment vertical="center"/>
      <protection/>
    </xf>
    <xf numFmtId="0" fontId="21" fillId="0" borderId="0" xfId="485" applyFont="1" applyBorder="1" applyAlignment="1">
      <alignment vertical="center"/>
      <protection/>
    </xf>
    <xf numFmtId="0" fontId="31" fillId="0" borderId="23" xfId="483" applyFont="1" applyBorder="1" applyAlignment="1">
      <alignment vertical="center"/>
      <protection/>
    </xf>
    <xf numFmtId="0" fontId="31" fillId="0" borderId="22" xfId="485" applyFont="1" applyBorder="1" applyAlignment="1">
      <alignment vertical="center"/>
      <protection/>
    </xf>
    <xf numFmtId="0" fontId="31" fillId="0" borderId="24" xfId="483" applyFont="1" applyBorder="1" applyAlignment="1">
      <alignment vertical="center"/>
      <protection/>
    </xf>
    <xf numFmtId="0" fontId="28" fillId="0" borderId="22" xfId="485" applyFont="1" applyBorder="1" applyAlignment="1">
      <alignment vertical="center"/>
      <protection/>
    </xf>
    <xf numFmtId="0" fontId="31" fillId="0" borderId="24" xfId="485" applyFont="1" applyBorder="1" applyAlignment="1">
      <alignment horizontal="center"/>
      <protection/>
    </xf>
    <xf numFmtId="0" fontId="52" fillId="0" borderId="0" xfId="484" applyFont="1" applyBorder="1" applyAlignment="1">
      <alignment vertical="center"/>
      <protection/>
    </xf>
    <xf numFmtId="0" fontId="31" fillId="0" borderId="22" xfId="484" applyFont="1" applyBorder="1" applyAlignment="1">
      <alignment vertical="center"/>
      <protection/>
    </xf>
    <xf numFmtId="0" fontId="28" fillId="0" borderId="22" xfId="484" applyNumberFormat="1" applyFont="1" applyBorder="1" applyAlignment="1">
      <alignment vertical="center"/>
      <protection/>
    </xf>
    <xf numFmtId="0" fontId="28" fillId="0" borderId="23" xfId="484" applyFont="1" applyBorder="1" applyAlignment="1">
      <alignment vertical="center"/>
      <protection/>
    </xf>
    <xf numFmtId="0" fontId="52" fillId="0" borderId="0" xfId="495" applyFont="1" applyAlignment="1">
      <alignment vertical="center"/>
      <protection/>
    </xf>
    <xf numFmtId="4" fontId="32" fillId="0" borderId="26" xfId="495" applyNumberFormat="1" applyFont="1" applyBorder="1" applyAlignment="1">
      <alignment horizontal="right" vertical="center"/>
      <protection/>
    </xf>
    <xf numFmtId="4" fontId="32" fillId="0" borderId="27" xfId="495" applyNumberFormat="1" applyFont="1" applyBorder="1" applyAlignment="1">
      <alignment horizontal="right" vertical="center"/>
      <protection/>
    </xf>
    <xf numFmtId="0" fontId="31" fillId="0" borderId="33" xfId="495" applyFont="1" applyBorder="1" applyAlignment="1">
      <alignment vertical="center"/>
      <protection/>
    </xf>
    <xf numFmtId="0" fontId="52" fillId="0" borderId="24" xfId="472" applyFont="1" applyBorder="1" applyAlignment="1">
      <alignment vertical="center"/>
      <protection/>
    </xf>
    <xf numFmtId="0" fontId="31" fillId="0" borderId="31" xfId="472" applyFont="1" applyBorder="1" applyAlignment="1">
      <alignment vertical="center"/>
      <protection/>
    </xf>
    <xf numFmtId="0" fontId="31" fillId="0" borderId="32" xfId="472" applyFont="1" applyBorder="1" applyAlignment="1">
      <alignment vertical="center"/>
      <protection/>
    </xf>
    <xf numFmtId="0" fontId="31" fillId="0" borderId="22" xfId="472" applyFont="1" applyBorder="1" applyAlignment="1">
      <alignment vertical="center"/>
      <protection/>
    </xf>
    <xf numFmtId="0" fontId="31" fillId="0" borderId="27" xfId="472" applyFont="1" applyBorder="1" applyAlignment="1">
      <alignment vertical="center"/>
      <protection/>
    </xf>
    <xf numFmtId="215" fontId="52" fillId="0" borderId="24" xfId="472" applyNumberFormat="1" applyFont="1" applyBorder="1" applyAlignment="1">
      <alignment vertical="center"/>
      <protection/>
    </xf>
    <xf numFmtId="215" fontId="31" fillId="0" borderId="22" xfId="472" applyNumberFormat="1" applyFont="1" applyBorder="1" applyAlignment="1">
      <alignment vertical="center"/>
      <protection/>
    </xf>
    <xf numFmtId="208" fontId="28" fillId="0" borderId="28" xfId="472" applyNumberFormat="1" applyFont="1" applyBorder="1" applyAlignment="1">
      <alignment horizontal="right" vertical="center"/>
      <protection/>
    </xf>
    <xf numFmtId="208" fontId="28" fillId="0" borderId="29" xfId="472" applyNumberFormat="1" applyFont="1" applyBorder="1" applyAlignment="1">
      <alignment vertical="center"/>
      <protection/>
    </xf>
    <xf numFmtId="17" fontId="31" fillId="0" borderId="26" xfId="472" applyNumberFormat="1" applyFont="1" applyBorder="1" applyAlignment="1">
      <alignment horizontal="center"/>
      <protection/>
    </xf>
    <xf numFmtId="0" fontId="21" fillId="0" borderId="0" xfId="472" applyFont="1" applyAlignment="1">
      <alignment/>
      <protection/>
    </xf>
    <xf numFmtId="0" fontId="27" fillId="0" borderId="24" xfId="472" applyFont="1" applyBorder="1">
      <alignment/>
      <protection/>
    </xf>
    <xf numFmtId="0" fontId="28" fillId="0" borderId="24" xfId="472" applyFont="1" applyBorder="1" applyAlignment="1">
      <alignment horizontal="right"/>
      <protection/>
    </xf>
    <xf numFmtId="49" fontId="31" fillId="0" borderId="32" xfId="472" applyNumberFormat="1" applyFont="1" applyBorder="1" applyAlignment="1">
      <alignment/>
      <protection/>
    </xf>
    <xf numFmtId="49" fontId="31" fillId="0" borderId="22" xfId="472" applyNumberFormat="1" applyFont="1" applyBorder="1" applyAlignment="1">
      <alignment/>
      <protection/>
    </xf>
    <xf numFmtId="49" fontId="31" fillId="0" borderId="36" xfId="472" applyNumberFormat="1" applyFont="1" applyBorder="1" applyAlignment="1">
      <alignment/>
      <protection/>
    </xf>
    <xf numFmtId="0" fontId="21" fillId="0" borderId="0" xfId="472" applyFont="1" applyAlignment="1">
      <alignment vertical="center"/>
      <protection/>
    </xf>
    <xf numFmtId="0" fontId="28" fillId="0" borderId="24" xfId="472" applyFont="1" applyBorder="1" applyAlignment="1">
      <alignment vertical="center"/>
      <protection/>
    </xf>
    <xf numFmtId="0" fontId="23" fillId="0" borderId="31" xfId="472" applyFont="1" applyBorder="1" applyAlignment="1">
      <alignment vertical="center"/>
      <protection/>
    </xf>
    <xf numFmtId="0" fontId="23" fillId="0" borderId="28" xfId="472" applyFont="1" applyBorder="1" applyAlignment="1">
      <alignment vertical="center"/>
      <protection/>
    </xf>
    <xf numFmtId="0" fontId="23" fillId="0" borderId="32" xfId="472" applyFont="1" applyBorder="1" applyAlignment="1">
      <alignment vertical="center"/>
      <protection/>
    </xf>
    <xf numFmtId="0" fontId="23" fillId="0" borderId="22" xfId="472" applyFont="1" applyBorder="1" applyAlignment="1">
      <alignment vertical="center"/>
      <protection/>
    </xf>
    <xf numFmtId="0" fontId="23" fillId="0" borderId="27" xfId="472" applyFont="1" applyBorder="1" applyAlignment="1">
      <alignment vertical="center"/>
      <protection/>
    </xf>
    <xf numFmtId="0" fontId="23" fillId="0" borderId="30" xfId="472" applyFont="1" applyBorder="1" applyAlignment="1">
      <alignment vertical="center"/>
      <protection/>
    </xf>
    <xf numFmtId="0" fontId="23" fillId="0" borderId="0" xfId="472" applyFont="1" applyAlignment="1">
      <alignment vertical="center"/>
      <protection/>
    </xf>
    <xf numFmtId="0" fontId="27" fillId="0" borderId="29" xfId="472" applyFont="1" applyBorder="1" applyAlignment="1">
      <alignment vertical="center"/>
      <protection/>
    </xf>
    <xf numFmtId="43" fontId="31" fillId="0" borderId="29" xfId="472" applyNumberFormat="1" applyFont="1" applyBorder="1" applyAlignment="1">
      <alignment vertical="center"/>
      <protection/>
    </xf>
    <xf numFmtId="2" fontId="31" fillId="0" borderId="31" xfId="391" applyNumberFormat="1" applyFont="1" applyBorder="1" applyAlignment="1">
      <alignment/>
    </xf>
    <xf numFmtId="2" fontId="31" fillId="0" borderId="26" xfId="391" applyNumberFormat="1" applyFont="1" applyBorder="1" applyAlignment="1">
      <alignment/>
    </xf>
    <xf numFmtId="2" fontId="32" fillId="0" borderId="26" xfId="391" applyNumberFormat="1" applyFont="1" applyBorder="1" applyAlignment="1">
      <alignment/>
    </xf>
    <xf numFmtId="2" fontId="31" fillId="0" borderId="27" xfId="391" applyNumberFormat="1" applyFont="1" applyBorder="1" applyAlignment="1">
      <alignment horizontal="right"/>
    </xf>
    <xf numFmtId="0" fontId="31" fillId="0" borderId="29" xfId="491" applyFont="1" applyBorder="1" applyAlignment="1">
      <alignment vertical="center"/>
      <protection/>
    </xf>
    <xf numFmtId="0" fontId="21" fillId="0" borderId="0" xfId="448" applyFont="1" applyAlignment="1">
      <alignment/>
      <protection/>
    </xf>
    <xf numFmtId="0" fontId="31" fillId="0" borderId="0" xfId="448" applyFont="1" applyAlignment="1">
      <alignment vertical="center"/>
      <protection/>
    </xf>
    <xf numFmtId="17" fontId="31" fillId="0" borderId="26" xfId="448" applyNumberFormat="1" applyFont="1" applyBorder="1" applyAlignment="1">
      <alignment horizontal="center"/>
      <protection/>
    </xf>
    <xf numFmtId="0" fontId="27" fillId="0" borderId="24" xfId="448" applyFont="1" applyBorder="1">
      <alignment/>
      <protection/>
    </xf>
    <xf numFmtId="0" fontId="28" fillId="0" borderId="24" xfId="448" applyFont="1" applyBorder="1" applyAlignment="1">
      <alignment horizontal="right"/>
      <protection/>
    </xf>
    <xf numFmtId="0" fontId="52" fillId="0" borderId="0" xfId="472" applyFont="1" applyAlignment="1">
      <alignment vertical="center"/>
      <protection/>
    </xf>
    <xf numFmtId="192" fontId="21" fillId="0" borderId="0" xfId="442" applyNumberFormat="1" applyFont="1" applyFill="1" applyBorder="1" applyAlignment="1">
      <alignment vertical="center"/>
      <protection/>
    </xf>
    <xf numFmtId="192" fontId="23" fillId="0" borderId="31" xfId="442" applyNumberFormat="1" applyFont="1" applyFill="1" applyBorder="1" applyAlignment="1">
      <alignment vertical="center"/>
      <protection/>
    </xf>
    <xf numFmtId="192" fontId="23" fillId="0" borderId="32" xfId="442" applyNumberFormat="1" applyFont="1" applyFill="1" applyBorder="1" applyAlignment="1">
      <alignment vertical="center"/>
      <protection/>
    </xf>
    <xf numFmtId="192" fontId="23" fillId="0" borderId="22" xfId="442" applyNumberFormat="1" applyFont="1" applyFill="1" applyBorder="1" applyAlignment="1">
      <alignment vertical="center"/>
      <protection/>
    </xf>
    <xf numFmtId="192" fontId="23" fillId="0" borderId="36" xfId="442" applyNumberFormat="1" applyFont="1" applyFill="1" applyBorder="1" applyAlignment="1">
      <alignment vertical="center"/>
      <protection/>
    </xf>
    <xf numFmtId="192" fontId="23" fillId="0" borderId="27" xfId="442" applyNumberFormat="1" applyFont="1" applyFill="1" applyBorder="1" applyAlignment="1">
      <alignment vertical="center"/>
      <protection/>
    </xf>
    <xf numFmtId="192" fontId="23" fillId="0" borderId="33" xfId="442" applyNumberFormat="1" applyFont="1" applyFill="1" applyBorder="1" applyAlignment="1">
      <alignment vertical="center"/>
      <protection/>
    </xf>
    <xf numFmtId="0" fontId="23" fillId="0" borderId="0" xfId="443" applyFont="1" applyBorder="1" applyAlignment="1">
      <alignment vertical="center"/>
      <protection/>
    </xf>
    <xf numFmtId="0" fontId="23" fillId="0" borderId="31" xfId="443" applyFont="1" applyBorder="1" applyAlignment="1">
      <alignment vertical="center"/>
      <protection/>
    </xf>
    <xf numFmtId="0" fontId="23" fillId="0" borderId="32" xfId="443" applyFont="1" applyBorder="1" applyAlignment="1">
      <alignment vertical="center"/>
      <protection/>
    </xf>
    <xf numFmtId="0" fontId="23" fillId="0" borderId="22" xfId="443" applyFont="1" applyBorder="1" applyAlignment="1">
      <alignment vertical="center"/>
      <protection/>
    </xf>
    <xf numFmtId="0" fontId="23" fillId="0" borderId="36" xfId="443" applyFont="1" applyBorder="1" applyAlignment="1">
      <alignment vertical="center"/>
      <protection/>
    </xf>
    <xf numFmtId="0" fontId="23" fillId="0" borderId="31" xfId="443" applyFont="1" applyFill="1" applyBorder="1" applyAlignment="1">
      <alignment vertical="center"/>
      <protection/>
    </xf>
    <xf numFmtId="0" fontId="23" fillId="0" borderId="26" xfId="443" applyFont="1" applyBorder="1" applyAlignment="1">
      <alignment vertical="center"/>
      <protection/>
    </xf>
    <xf numFmtId="0" fontId="23" fillId="0" borderId="26" xfId="443" applyFont="1" applyFill="1" applyBorder="1" applyAlignment="1">
      <alignment vertical="center"/>
      <protection/>
    </xf>
    <xf numFmtId="0" fontId="23" fillId="0" borderId="27" xfId="443" applyFont="1" applyBorder="1" applyAlignment="1">
      <alignment vertical="center"/>
      <protection/>
    </xf>
    <xf numFmtId="0" fontId="23" fillId="0" borderId="27" xfId="443" applyFont="1" applyFill="1" applyBorder="1" applyAlignment="1">
      <alignment vertical="center"/>
      <protection/>
    </xf>
    <xf numFmtId="0" fontId="27" fillId="0" borderId="27" xfId="443" applyFont="1" applyBorder="1" applyAlignment="1">
      <alignment horizontal="left" vertical="center" indent="1"/>
      <protection/>
    </xf>
    <xf numFmtId="3" fontId="27" fillId="0" borderId="30" xfId="443" applyNumberFormat="1" applyFont="1" applyBorder="1" applyAlignment="1">
      <alignment horizontal="center" vertical="center"/>
      <protection/>
    </xf>
    <xf numFmtId="3" fontId="27" fillId="0" borderId="35" xfId="443" applyNumberFormat="1" applyFont="1" applyBorder="1" applyAlignment="1">
      <alignment horizontal="center" vertical="center"/>
      <protection/>
    </xf>
    <xf numFmtId="0" fontId="27" fillId="0" borderId="35" xfId="0" applyFont="1" applyBorder="1" applyAlignment="1">
      <alignment horizontal="center"/>
    </xf>
    <xf numFmtId="3" fontId="23" fillId="0" borderId="24" xfId="443" applyNumberFormat="1" applyFont="1" applyBorder="1" applyAlignment="1">
      <alignment horizontal="center" vertical="center"/>
      <protection/>
    </xf>
    <xf numFmtId="3" fontId="23" fillId="0" borderId="24" xfId="0" applyNumberFormat="1" applyFont="1" applyBorder="1" applyAlignment="1">
      <alignment horizontal="center"/>
    </xf>
    <xf numFmtId="223" fontId="27" fillId="0" borderId="27" xfId="0" applyNumberFormat="1" applyFont="1" applyFill="1" applyBorder="1" applyAlignment="1">
      <alignment horizontal="center"/>
    </xf>
    <xf numFmtId="215" fontId="52" fillId="0" borderId="0" xfId="472" applyNumberFormat="1" applyFont="1" applyAlignment="1">
      <alignment vertical="center"/>
      <protection/>
    </xf>
    <xf numFmtId="0" fontId="0" fillId="0" borderId="29" xfId="0" applyBorder="1" applyAlignment="1">
      <alignment/>
    </xf>
    <xf numFmtId="0" fontId="21" fillId="0" borderId="0" xfId="443" applyFont="1" applyAlignment="1">
      <alignment vertical="center"/>
      <protection/>
    </xf>
    <xf numFmtId="0" fontId="23" fillId="0" borderId="28" xfId="443" applyFont="1" applyBorder="1" applyAlignment="1">
      <alignment vertical="center"/>
      <protection/>
    </xf>
    <xf numFmtId="0" fontId="23" fillId="0" borderId="30" xfId="443" applyFont="1" applyBorder="1" applyAlignment="1">
      <alignment vertical="center"/>
      <protection/>
    </xf>
    <xf numFmtId="0" fontId="23" fillId="0" borderId="30" xfId="443" applyFont="1" applyBorder="1" applyAlignment="1">
      <alignment horizontal="left" vertical="center" indent="2"/>
      <protection/>
    </xf>
    <xf numFmtId="215" fontId="23" fillId="0" borderId="24" xfId="443" applyNumberFormat="1" applyFont="1" applyBorder="1" applyAlignment="1">
      <alignment vertical="center"/>
      <protection/>
    </xf>
    <xf numFmtId="215" fontId="27" fillId="0" borderId="24" xfId="443" applyNumberFormat="1" applyFont="1" applyBorder="1" applyAlignment="1">
      <alignment vertical="center"/>
      <protection/>
    </xf>
    <xf numFmtId="215" fontId="27" fillId="0" borderId="35" xfId="443" applyNumberFormat="1" applyFont="1" applyBorder="1" applyAlignment="1">
      <alignment horizontal="center" vertical="center"/>
      <protection/>
    </xf>
    <xf numFmtId="0" fontId="21" fillId="0" borderId="0" xfId="487" applyFont="1" applyAlignment="1">
      <alignment vertical="center"/>
      <protection/>
    </xf>
    <xf numFmtId="0" fontId="24" fillId="0" borderId="24" xfId="488" applyFont="1" applyBorder="1" applyAlignment="1">
      <alignment vertical="center"/>
      <protection/>
    </xf>
    <xf numFmtId="41" fontId="24" fillId="0" borderId="24" xfId="358" applyNumberFormat="1" applyFont="1" applyBorder="1" applyAlignment="1">
      <alignment horizontal="right" vertical="center"/>
    </xf>
    <xf numFmtId="41" fontId="28" fillId="0" borderId="24" xfId="487" applyNumberFormat="1" applyFont="1" applyBorder="1" applyAlignment="1">
      <alignment vertical="center"/>
      <protection/>
    </xf>
    <xf numFmtId="0" fontId="23" fillId="0" borderId="22" xfId="487" applyFont="1" applyBorder="1" applyAlignment="1">
      <alignment horizontal="right" vertical="center"/>
      <protection/>
    </xf>
    <xf numFmtId="0" fontId="23" fillId="0" borderId="32" xfId="491" applyFont="1" applyBorder="1" applyAlignment="1">
      <alignment vertical="center"/>
      <protection/>
    </xf>
    <xf numFmtId="0" fontId="23" fillId="0" borderId="22" xfId="491" applyFont="1" applyBorder="1" applyAlignment="1">
      <alignment vertical="center"/>
      <protection/>
    </xf>
    <xf numFmtId="0" fontId="23" fillId="0" borderId="36" xfId="491" applyFont="1" applyBorder="1" applyAlignment="1">
      <alignment vertical="center"/>
      <protection/>
    </xf>
    <xf numFmtId="0" fontId="23" fillId="0" borderId="27" xfId="491" applyFont="1" applyBorder="1" applyAlignment="1">
      <alignment vertical="center"/>
      <protection/>
    </xf>
    <xf numFmtId="0" fontId="23" fillId="0" borderId="33" xfId="491" applyFont="1" applyBorder="1" applyAlignment="1">
      <alignment vertical="center"/>
      <protection/>
    </xf>
    <xf numFmtId="215" fontId="27" fillId="0" borderId="32" xfId="491" applyNumberFormat="1" applyFont="1" applyBorder="1" applyAlignment="1">
      <alignment vertical="center"/>
      <protection/>
    </xf>
    <xf numFmtId="215" fontId="27" fillId="0" borderId="22" xfId="491" applyNumberFormat="1" applyFont="1" applyBorder="1" applyAlignment="1">
      <alignment vertical="center"/>
      <protection/>
    </xf>
    <xf numFmtId="215" fontId="27" fillId="0" borderId="36" xfId="491" applyNumberFormat="1" applyFont="1" applyBorder="1" applyAlignment="1">
      <alignment vertical="center"/>
      <protection/>
    </xf>
    <xf numFmtId="0" fontId="27" fillId="0" borderId="32" xfId="491" applyFont="1" applyBorder="1" applyAlignment="1">
      <alignment vertical="center"/>
      <protection/>
    </xf>
    <xf numFmtId="0" fontId="27" fillId="0" borderId="36" xfId="491" applyFont="1" applyBorder="1" applyAlignment="1">
      <alignment vertical="center"/>
      <protection/>
    </xf>
    <xf numFmtId="215" fontId="27" fillId="0" borderId="27" xfId="491" applyNumberFormat="1" applyFont="1" applyBorder="1" applyAlignment="1">
      <alignment horizontal="center" vertical="center"/>
      <protection/>
    </xf>
    <xf numFmtId="1" fontId="27" fillId="0" borderId="32" xfId="491" applyNumberFormat="1" applyFont="1" applyBorder="1" applyAlignment="1">
      <alignment vertical="center"/>
      <protection/>
    </xf>
    <xf numFmtId="1" fontId="27" fillId="0" borderId="36" xfId="491" applyNumberFormat="1" applyFont="1" applyBorder="1" applyAlignment="1">
      <alignment vertical="center"/>
      <protection/>
    </xf>
    <xf numFmtId="3" fontId="27" fillId="0" borderId="24" xfId="491" applyNumberFormat="1" applyFont="1" applyBorder="1" applyAlignment="1">
      <alignment horizontal="center" vertical="center"/>
      <protection/>
    </xf>
    <xf numFmtId="223" fontId="27" fillId="0" borderId="35" xfId="491" applyNumberFormat="1" applyFont="1" applyBorder="1" applyAlignment="1">
      <alignment horizontal="center" vertical="center"/>
      <protection/>
    </xf>
    <xf numFmtId="0" fontId="52" fillId="0" borderId="32" xfId="491" applyFont="1" applyBorder="1" applyAlignment="1">
      <alignment vertical="center"/>
      <protection/>
    </xf>
    <xf numFmtId="0" fontId="52" fillId="0" borderId="22" xfId="491" applyFont="1" applyBorder="1" applyAlignment="1">
      <alignment vertical="center"/>
      <protection/>
    </xf>
    <xf numFmtId="0" fontId="52" fillId="0" borderId="36" xfId="491" applyFont="1" applyBorder="1" applyAlignment="1">
      <alignment vertical="center"/>
      <protection/>
    </xf>
    <xf numFmtId="49" fontId="23" fillId="0" borderId="32" xfId="491" applyNumberFormat="1" applyFont="1" applyBorder="1" applyAlignment="1">
      <alignment vertical="center"/>
      <protection/>
    </xf>
    <xf numFmtId="49" fontId="23" fillId="0" borderId="36" xfId="491" applyNumberFormat="1" applyFont="1" applyBorder="1" applyAlignment="1">
      <alignment vertical="center"/>
      <protection/>
    </xf>
    <xf numFmtId="3" fontId="75" fillId="0" borderId="27" xfId="491" applyNumberFormat="1" applyFont="1" applyBorder="1" applyAlignment="1">
      <alignment horizontal="center" vertical="center"/>
      <protection/>
    </xf>
    <xf numFmtId="223" fontId="75" fillId="0" borderId="35" xfId="491" applyNumberFormat="1" applyFont="1" applyBorder="1" applyAlignment="1">
      <alignment horizontal="center" vertical="center"/>
      <protection/>
    </xf>
    <xf numFmtId="49" fontId="88" fillId="0" borderId="27" xfId="491" applyNumberFormat="1" applyFont="1" applyBorder="1" applyAlignment="1">
      <alignment horizontal="left" vertical="center"/>
      <protection/>
    </xf>
    <xf numFmtId="0" fontId="21" fillId="0" borderId="0" xfId="477" applyFont="1" applyAlignment="1">
      <alignment/>
      <protection/>
    </xf>
    <xf numFmtId="0" fontId="23" fillId="0" borderId="22" xfId="462" applyFont="1" applyBorder="1" applyAlignment="1">
      <alignment horizontal="right"/>
      <protection/>
    </xf>
    <xf numFmtId="0" fontId="23" fillId="0" borderId="22" xfId="477" applyFont="1" applyBorder="1" applyAlignment="1">
      <alignment/>
      <protection/>
    </xf>
    <xf numFmtId="0" fontId="28" fillId="0" borderId="22" xfId="477" applyFont="1" applyBorder="1" applyAlignment="1">
      <alignment horizontal="left" vertical="center"/>
      <protection/>
    </xf>
    <xf numFmtId="0" fontId="41" fillId="0" borderId="22" xfId="477" applyFont="1" applyBorder="1" applyAlignment="1">
      <alignment vertical="center"/>
      <protection/>
    </xf>
    <xf numFmtId="0" fontId="28" fillId="0" borderId="22" xfId="477" applyFont="1" applyBorder="1" applyAlignment="1">
      <alignment/>
      <protection/>
    </xf>
    <xf numFmtId="0" fontId="28" fillId="0" borderId="22" xfId="477" applyFont="1" applyFill="1" applyBorder="1" applyAlignment="1">
      <alignment/>
      <protection/>
    </xf>
    <xf numFmtId="0" fontId="21" fillId="0" borderId="0" xfId="490" applyFont="1" applyAlignment="1">
      <alignment vertical="center"/>
      <protection/>
    </xf>
    <xf numFmtId="0" fontId="21" fillId="0" borderId="0" xfId="489" applyFont="1" applyAlignment="1">
      <alignment vertical="center"/>
      <protection/>
    </xf>
    <xf numFmtId="206" fontId="28" fillId="0" borderId="22" xfId="344" applyNumberFormat="1" applyFont="1" applyBorder="1" applyAlignment="1">
      <alignment vertical="center" wrapText="1"/>
    </xf>
  </cellXfs>
  <cellStyles count="634">
    <cellStyle name="Normal" xfId="0"/>
    <cellStyle name="20% - Accent1" xfId="15"/>
    <cellStyle name="20% - Accent1 2" xfId="16"/>
    <cellStyle name="20% - Accent1_07_Economic 54 (6 Months)" xfId="17"/>
    <cellStyle name="20% - Accent2" xfId="18"/>
    <cellStyle name="20% - Accent2 2" xfId="19"/>
    <cellStyle name="20% - Accent2_07_Economic 54 (6 Months)" xfId="20"/>
    <cellStyle name="20% - Accent3" xfId="21"/>
    <cellStyle name="20% - Accent3 2" xfId="22"/>
    <cellStyle name="20% - Accent3_07_Economic 54 (6 Months)" xfId="23"/>
    <cellStyle name="20% - Accent4" xfId="24"/>
    <cellStyle name="20% - Accent4 2" xfId="25"/>
    <cellStyle name="20% - Accent4_07_Economic 54 (6 Months)" xfId="26"/>
    <cellStyle name="20% - Accent5" xfId="27"/>
    <cellStyle name="20% - Accent6" xfId="28"/>
    <cellStyle name="20% - Accent6 2" xfId="29"/>
    <cellStyle name="20% - Accent6_07_Economic 54 (6 Months)" xfId="30"/>
    <cellStyle name="20% - ส่วนที่ถูกเน้น1" xfId="31"/>
    <cellStyle name="20% - ส่วนที่ถูกเน้น1 2" xfId="32"/>
    <cellStyle name="20% - ส่วนที่ถูกเน้น1 2 2" xfId="33"/>
    <cellStyle name="20% - ส่วนที่ถูกเน้น1 2 3" xfId="34"/>
    <cellStyle name="20% - ส่วนที่ถูกเน้น1 2 4" xfId="35"/>
    <cellStyle name="20% - ส่วนที่ถูกเน้น1 2_03_environment" xfId="36"/>
    <cellStyle name="20% - ส่วนที่ถูกเน้น1 3" xfId="37"/>
    <cellStyle name="20% - ส่วนที่ถูกเน้น1 3 2" xfId="38"/>
    <cellStyle name="20% - ส่วนที่ถูกเน้น1 4" xfId="39"/>
    <cellStyle name="20% - ส่วนที่ถูกเน้น1 4 2" xfId="40"/>
    <cellStyle name="20% - ส่วนที่ถูกเน้น2" xfId="41"/>
    <cellStyle name="20% - ส่วนที่ถูกเน้น2 2" xfId="42"/>
    <cellStyle name="20% - ส่วนที่ถูกเน้น2 2 2" xfId="43"/>
    <cellStyle name="20% - ส่วนที่ถูกเน้น2 2 3" xfId="44"/>
    <cellStyle name="20% - ส่วนที่ถูกเน้น2 2 4" xfId="45"/>
    <cellStyle name="20% - ส่วนที่ถูกเน้น2 2_03_environment" xfId="46"/>
    <cellStyle name="20% - ส่วนที่ถูกเน้น2 3" xfId="47"/>
    <cellStyle name="20% - ส่วนที่ถูกเน้น2 3 2" xfId="48"/>
    <cellStyle name="20% - ส่วนที่ถูกเน้น2 4" xfId="49"/>
    <cellStyle name="20% - ส่วนที่ถูกเน้น2 4 2" xfId="50"/>
    <cellStyle name="20% - ส่วนที่ถูกเน้น3" xfId="51"/>
    <cellStyle name="20% - ส่วนที่ถูกเน้น3 2" xfId="52"/>
    <cellStyle name="20% - ส่วนที่ถูกเน้น3 2 2" xfId="53"/>
    <cellStyle name="20% - ส่วนที่ถูกเน้น3 2 3" xfId="54"/>
    <cellStyle name="20% - ส่วนที่ถูกเน้น3 2 4" xfId="55"/>
    <cellStyle name="20% - ส่วนที่ถูกเน้น3 2_03_environment" xfId="56"/>
    <cellStyle name="20% - ส่วนที่ถูกเน้น3 3" xfId="57"/>
    <cellStyle name="20% - ส่วนที่ถูกเน้น3 3 2" xfId="58"/>
    <cellStyle name="20% - ส่วนที่ถูกเน้น3 4" xfId="59"/>
    <cellStyle name="20% - ส่วนที่ถูกเน้น3 4 2" xfId="60"/>
    <cellStyle name="20% - ส่วนที่ถูกเน้น4" xfId="61"/>
    <cellStyle name="20% - ส่วนที่ถูกเน้น4 2" xfId="62"/>
    <cellStyle name="20% - ส่วนที่ถูกเน้น4 2 2" xfId="63"/>
    <cellStyle name="20% - ส่วนที่ถูกเน้น4 2 3" xfId="64"/>
    <cellStyle name="20% - ส่วนที่ถูกเน้น4 2 4" xfId="65"/>
    <cellStyle name="20% - ส่วนที่ถูกเน้น4 2_03_environment" xfId="66"/>
    <cellStyle name="20% - ส่วนที่ถูกเน้น4 3" xfId="67"/>
    <cellStyle name="20% - ส่วนที่ถูกเน้น4 3 2" xfId="68"/>
    <cellStyle name="20% - ส่วนที่ถูกเน้น4 4" xfId="69"/>
    <cellStyle name="20% - ส่วนที่ถูกเน้น4 4 2" xfId="70"/>
    <cellStyle name="20% - ส่วนที่ถูกเน้น5" xfId="71"/>
    <cellStyle name="20% - ส่วนที่ถูกเน้น5 2" xfId="72"/>
    <cellStyle name="20% - ส่วนที่ถูกเน้น5 2 2" xfId="73"/>
    <cellStyle name="20% - ส่วนที่ถูกเน้น5 2 3" xfId="74"/>
    <cellStyle name="20% - ส่วนที่ถูกเน้น5 2 4" xfId="75"/>
    <cellStyle name="20% - ส่วนที่ถูกเน้น5 2_03_environment" xfId="76"/>
    <cellStyle name="20% - ส่วนที่ถูกเน้น5 3" xfId="77"/>
    <cellStyle name="20% - ส่วนที่ถูกเน้น5 3 2" xfId="78"/>
    <cellStyle name="20% - ส่วนที่ถูกเน้น5 4" xfId="79"/>
    <cellStyle name="20% - ส่วนที่ถูกเน้น5 4 2" xfId="80"/>
    <cellStyle name="20% - ส่วนที่ถูกเน้น6" xfId="81"/>
    <cellStyle name="20% - ส่วนที่ถูกเน้น6 2" xfId="82"/>
    <cellStyle name="20% - ส่วนที่ถูกเน้น6 2 2" xfId="83"/>
    <cellStyle name="20% - ส่วนที่ถูกเน้น6 2 3" xfId="84"/>
    <cellStyle name="20% - ส่วนที่ถูกเน้น6 2 4" xfId="85"/>
    <cellStyle name="20% - ส่วนที่ถูกเน้น6 2_03_environment" xfId="86"/>
    <cellStyle name="20% - ส่วนที่ถูกเน้น6 3" xfId="87"/>
    <cellStyle name="20% - ส่วนที่ถูกเน้น6 3 2" xfId="88"/>
    <cellStyle name="20% - ส่วนที่ถูกเน้น6 4" xfId="89"/>
    <cellStyle name="20% - ส่วนที่ถูกเน้น6 4 2" xfId="90"/>
    <cellStyle name="40% - Accent1" xfId="91"/>
    <cellStyle name="40% - Accent1 2" xfId="92"/>
    <cellStyle name="40% - Accent1_07_Economic 54 (6 Months)" xfId="93"/>
    <cellStyle name="40% - Accent2" xfId="94"/>
    <cellStyle name="40% - Accent3" xfId="95"/>
    <cellStyle name="40% - Accent3 2" xfId="96"/>
    <cellStyle name="40% - Accent3_07_Economic 54 (6 Months)" xfId="97"/>
    <cellStyle name="40% - Accent4" xfId="98"/>
    <cellStyle name="40% - Accent4 2" xfId="99"/>
    <cellStyle name="40% - Accent4_07_Economic 54 (6 Months)" xfId="100"/>
    <cellStyle name="40% - Accent5" xfId="101"/>
    <cellStyle name="40% - Accent6" xfId="102"/>
    <cellStyle name="40% - Accent6 2" xfId="103"/>
    <cellStyle name="40% - Accent6_07_Economic 54 (6 Months)" xfId="104"/>
    <cellStyle name="40% - ส่วนที่ถูกเน้น1" xfId="105"/>
    <cellStyle name="40% - ส่วนที่ถูกเน้น1 2" xfId="106"/>
    <cellStyle name="40% - ส่วนที่ถูกเน้น1 2 2" xfId="107"/>
    <cellStyle name="40% - ส่วนที่ถูกเน้น1 2 3" xfId="108"/>
    <cellStyle name="40% - ส่วนที่ถูกเน้น1 2 4" xfId="109"/>
    <cellStyle name="40% - ส่วนที่ถูกเน้น1 2_03_environment" xfId="110"/>
    <cellStyle name="40% - ส่วนที่ถูกเน้น1 3" xfId="111"/>
    <cellStyle name="40% - ส่วนที่ถูกเน้น1 3 2" xfId="112"/>
    <cellStyle name="40% - ส่วนที่ถูกเน้น1 4" xfId="113"/>
    <cellStyle name="40% - ส่วนที่ถูกเน้น1 4 2" xfId="114"/>
    <cellStyle name="40% - ส่วนที่ถูกเน้น2" xfId="115"/>
    <cellStyle name="40% - ส่วนที่ถูกเน้น2 2" xfId="116"/>
    <cellStyle name="40% - ส่วนที่ถูกเน้น2 2 2" xfId="117"/>
    <cellStyle name="40% - ส่วนที่ถูกเน้น2 2 3" xfId="118"/>
    <cellStyle name="40% - ส่วนที่ถูกเน้น2 2 4" xfId="119"/>
    <cellStyle name="40% - ส่วนที่ถูกเน้น2 2_03_environment" xfId="120"/>
    <cellStyle name="40% - ส่วนที่ถูกเน้น2 3" xfId="121"/>
    <cellStyle name="40% - ส่วนที่ถูกเน้น2 3 2" xfId="122"/>
    <cellStyle name="40% - ส่วนที่ถูกเน้น2 4" xfId="123"/>
    <cellStyle name="40% - ส่วนที่ถูกเน้น2 4 2" xfId="124"/>
    <cellStyle name="40% - ส่วนที่ถูกเน้น3" xfId="125"/>
    <cellStyle name="40% - ส่วนที่ถูกเน้น3 2" xfId="126"/>
    <cellStyle name="40% - ส่วนที่ถูกเน้น3 2 2" xfId="127"/>
    <cellStyle name="40% - ส่วนที่ถูกเน้น3 2 3" xfId="128"/>
    <cellStyle name="40% - ส่วนที่ถูกเน้น3 2 4" xfId="129"/>
    <cellStyle name="40% - ส่วนที่ถูกเน้น3 2_03_environment" xfId="130"/>
    <cellStyle name="40% - ส่วนที่ถูกเน้น3 3" xfId="131"/>
    <cellStyle name="40% - ส่วนที่ถูกเน้น3 3 2" xfId="132"/>
    <cellStyle name="40% - ส่วนที่ถูกเน้น3 4" xfId="133"/>
    <cellStyle name="40% - ส่วนที่ถูกเน้น3 4 2" xfId="134"/>
    <cellStyle name="40% - ส่วนที่ถูกเน้น4" xfId="135"/>
    <cellStyle name="40% - ส่วนที่ถูกเน้น4 2" xfId="136"/>
    <cellStyle name="40% - ส่วนที่ถูกเน้น4 2 2" xfId="137"/>
    <cellStyle name="40% - ส่วนที่ถูกเน้น4 2 3" xfId="138"/>
    <cellStyle name="40% - ส่วนที่ถูกเน้น4 2 4" xfId="139"/>
    <cellStyle name="40% - ส่วนที่ถูกเน้น4 2_03_environment" xfId="140"/>
    <cellStyle name="40% - ส่วนที่ถูกเน้น4 3" xfId="141"/>
    <cellStyle name="40% - ส่วนที่ถูกเน้น4 3 2" xfId="142"/>
    <cellStyle name="40% - ส่วนที่ถูกเน้น4 4" xfId="143"/>
    <cellStyle name="40% - ส่วนที่ถูกเน้น4 4 2" xfId="144"/>
    <cellStyle name="40% - ส่วนที่ถูกเน้น5" xfId="145"/>
    <cellStyle name="40% - ส่วนที่ถูกเน้น5 2" xfId="146"/>
    <cellStyle name="40% - ส่วนที่ถูกเน้น5 2 2" xfId="147"/>
    <cellStyle name="40% - ส่วนที่ถูกเน้น5 2 3" xfId="148"/>
    <cellStyle name="40% - ส่วนที่ถูกเน้น5 2 4" xfId="149"/>
    <cellStyle name="40% - ส่วนที่ถูกเน้น5 2_03_environment" xfId="150"/>
    <cellStyle name="40% - ส่วนที่ถูกเน้น5 3" xfId="151"/>
    <cellStyle name="40% - ส่วนที่ถูกเน้น5 3 2" xfId="152"/>
    <cellStyle name="40% - ส่วนที่ถูกเน้น5 4" xfId="153"/>
    <cellStyle name="40% - ส่วนที่ถูกเน้น5 4 2" xfId="154"/>
    <cellStyle name="40% - ส่วนที่ถูกเน้น6" xfId="155"/>
    <cellStyle name="40% - ส่วนที่ถูกเน้น6 2" xfId="156"/>
    <cellStyle name="40% - ส่วนที่ถูกเน้น6 2 2" xfId="157"/>
    <cellStyle name="40% - ส่วนที่ถูกเน้น6 2 3" xfId="158"/>
    <cellStyle name="40% - ส่วนที่ถูกเน้น6 2 4" xfId="159"/>
    <cellStyle name="40% - ส่วนที่ถูกเน้น6 2_03_environment" xfId="160"/>
    <cellStyle name="40% - ส่วนที่ถูกเน้น6 3" xfId="161"/>
    <cellStyle name="40% - ส่วนที่ถูกเน้น6 3 2" xfId="162"/>
    <cellStyle name="40% - ส่วนที่ถูกเน้น6 4" xfId="163"/>
    <cellStyle name="40% - ส่วนที่ถูกเน้น6 4 2" xfId="164"/>
    <cellStyle name="60% - Accent1" xfId="165"/>
    <cellStyle name="60% - Accent1 2" xfId="166"/>
    <cellStyle name="60% - Accent1_07_Economic 54 (6 Months)" xfId="167"/>
    <cellStyle name="60% - Accent2" xfId="168"/>
    <cellStyle name="60% - Accent3" xfId="169"/>
    <cellStyle name="60% - Accent3 2" xfId="170"/>
    <cellStyle name="60% - Accent3_07_Economic 54 (6 Months)" xfId="171"/>
    <cellStyle name="60% - Accent4" xfId="172"/>
    <cellStyle name="60% - Accent4 2" xfId="173"/>
    <cellStyle name="60% - Accent4_07_Economic 54 (6 Months)" xfId="174"/>
    <cellStyle name="60% - Accent5" xfId="175"/>
    <cellStyle name="60% - Accent6" xfId="176"/>
    <cellStyle name="60% - Accent6 2" xfId="177"/>
    <cellStyle name="60% - Accent6_07_Economic 54 (6 Months)" xfId="178"/>
    <cellStyle name="60% - ส่วนที่ถูกเน้น1" xfId="179"/>
    <cellStyle name="60% - ส่วนที่ถูกเน้น1 2" xfId="180"/>
    <cellStyle name="60% - ส่วนที่ถูกเน้น1 2 2" xfId="181"/>
    <cellStyle name="60% - ส่วนที่ถูกเน้น1 2 3" xfId="182"/>
    <cellStyle name="60% - ส่วนที่ถูกเน้น1 2 4" xfId="183"/>
    <cellStyle name="60% - ส่วนที่ถูกเน้น1 2_03_environment" xfId="184"/>
    <cellStyle name="60% - ส่วนที่ถูกเน้น1 3" xfId="185"/>
    <cellStyle name="60% - ส่วนที่ถูกเน้น1 3 2" xfId="186"/>
    <cellStyle name="60% - ส่วนที่ถูกเน้น1 4" xfId="187"/>
    <cellStyle name="60% - ส่วนที่ถูกเน้น1 4 2" xfId="188"/>
    <cellStyle name="60% - ส่วนที่ถูกเน้น2" xfId="189"/>
    <cellStyle name="60% - ส่วนที่ถูกเน้น2 2" xfId="190"/>
    <cellStyle name="60% - ส่วนที่ถูกเน้น2 2 2" xfId="191"/>
    <cellStyle name="60% - ส่วนที่ถูกเน้น2 2 3" xfId="192"/>
    <cellStyle name="60% - ส่วนที่ถูกเน้น2 2 4" xfId="193"/>
    <cellStyle name="60% - ส่วนที่ถูกเน้น2 2_03_environment" xfId="194"/>
    <cellStyle name="60% - ส่วนที่ถูกเน้น2 3" xfId="195"/>
    <cellStyle name="60% - ส่วนที่ถูกเน้น2 3 2" xfId="196"/>
    <cellStyle name="60% - ส่วนที่ถูกเน้น2 4" xfId="197"/>
    <cellStyle name="60% - ส่วนที่ถูกเน้น2 4 2" xfId="198"/>
    <cellStyle name="60% - ส่วนที่ถูกเน้น3" xfId="199"/>
    <cellStyle name="60% - ส่วนที่ถูกเน้น3 2" xfId="200"/>
    <cellStyle name="60% - ส่วนที่ถูกเน้น3 2 2" xfId="201"/>
    <cellStyle name="60% - ส่วนที่ถูกเน้น3 2 3" xfId="202"/>
    <cellStyle name="60% - ส่วนที่ถูกเน้น3 2 4" xfId="203"/>
    <cellStyle name="60% - ส่วนที่ถูกเน้น3 2_03_environment" xfId="204"/>
    <cellStyle name="60% - ส่วนที่ถูกเน้น3 3" xfId="205"/>
    <cellStyle name="60% - ส่วนที่ถูกเน้น3 3 2" xfId="206"/>
    <cellStyle name="60% - ส่วนที่ถูกเน้น3 4" xfId="207"/>
    <cellStyle name="60% - ส่วนที่ถูกเน้น3 4 2" xfId="208"/>
    <cellStyle name="60% - ส่วนที่ถูกเน้น4" xfId="209"/>
    <cellStyle name="60% - ส่วนที่ถูกเน้น4 2" xfId="210"/>
    <cellStyle name="60% - ส่วนที่ถูกเน้น4 2 2" xfId="211"/>
    <cellStyle name="60% - ส่วนที่ถูกเน้น4 2 3" xfId="212"/>
    <cellStyle name="60% - ส่วนที่ถูกเน้น4 2 4" xfId="213"/>
    <cellStyle name="60% - ส่วนที่ถูกเน้น4 2_03_environment" xfId="214"/>
    <cellStyle name="60% - ส่วนที่ถูกเน้น4 3" xfId="215"/>
    <cellStyle name="60% - ส่วนที่ถูกเน้น4 3 2" xfId="216"/>
    <cellStyle name="60% - ส่วนที่ถูกเน้น4 4" xfId="217"/>
    <cellStyle name="60% - ส่วนที่ถูกเน้น4 4 2" xfId="218"/>
    <cellStyle name="60% - ส่วนที่ถูกเน้น5" xfId="219"/>
    <cellStyle name="60% - ส่วนที่ถูกเน้น5 2" xfId="220"/>
    <cellStyle name="60% - ส่วนที่ถูกเน้น5 2 2" xfId="221"/>
    <cellStyle name="60% - ส่วนที่ถูกเน้น5 2 3" xfId="222"/>
    <cellStyle name="60% - ส่วนที่ถูกเน้น5 2 4" xfId="223"/>
    <cellStyle name="60% - ส่วนที่ถูกเน้น5 2_03_environment" xfId="224"/>
    <cellStyle name="60% - ส่วนที่ถูกเน้น5 3" xfId="225"/>
    <cellStyle name="60% - ส่วนที่ถูกเน้น5 3 2" xfId="226"/>
    <cellStyle name="60% - ส่วนที่ถูกเน้น5 4" xfId="227"/>
    <cellStyle name="60% - ส่วนที่ถูกเน้น5 4 2" xfId="228"/>
    <cellStyle name="60% - ส่วนที่ถูกเน้น6" xfId="229"/>
    <cellStyle name="60% - ส่วนที่ถูกเน้น6 2" xfId="230"/>
    <cellStyle name="60% - ส่วนที่ถูกเน้น6 2 2" xfId="231"/>
    <cellStyle name="60% - ส่วนที่ถูกเน้น6 2 3" xfId="232"/>
    <cellStyle name="60% - ส่วนที่ถูกเน้น6 2 4" xfId="233"/>
    <cellStyle name="60% - ส่วนที่ถูกเน้น6 2_03_environment" xfId="234"/>
    <cellStyle name="60% - ส่วนที่ถูกเน้น6 3" xfId="235"/>
    <cellStyle name="60% - ส่วนที่ถูกเน้น6 3 2" xfId="236"/>
    <cellStyle name="60% - ส่วนที่ถูกเน้น6 4" xfId="237"/>
    <cellStyle name="60% - ส่วนที่ถูกเน้น6 4 2" xfId="238"/>
    <cellStyle name="Accent1" xfId="239"/>
    <cellStyle name="Accent1 2" xfId="240"/>
    <cellStyle name="Accent1_07_Economic 54 (6 Months)" xfId="241"/>
    <cellStyle name="Accent2" xfId="242"/>
    <cellStyle name="Accent3" xfId="243"/>
    <cellStyle name="Accent4" xfId="244"/>
    <cellStyle name="Accent4 2" xfId="245"/>
    <cellStyle name="Accent4_07_Economic 54 (6 Months)" xfId="246"/>
    <cellStyle name="Accent5" xfId="247"/>
    <cellStyle name="Accent6" xfId="248"/>
    <cellStyle name="Bad" xfId="249"/>
    <cellStyle name="Calculation" xfId="250"/>
    <cellStyle name="Calculation 2" xfId="251"/>
    <cellStyle name="Calculation_07_Economic 54 (6 Months)" xfId="252"/>
    <cellStyle name="Check Cell" xfId="253"/>
    <cellStyle name="Comma" xfId="254"/>
    <cellStyle name="Comma [0]" xfId="255"/>
    <cellStyle name="Comma 2" xfId="256"/>
    <cellStyle name="Comma 2 2" xfId="257"/>
    <cellStyle name="Comma 2 2 2" xfId="258"/>
    <cellStyle name="Comma 2 3" xfId="259"/>
    <cellStyle name="Comma 2 4" xfId="260"/>
    <cellStyle name="Comma 2 5" xfId="261"/>
    <cellStyle name="Comma 2_03_environment" xfId="262"/>
    <cellStyle name="Comma 3" xfId="263"/>
    <cellStyle name="Comma 4" xfId="264"/>
    <cellStyle name="Comma 5" xfId="265"/>
    <cellStyle name="Comma 6" xfId="266"/>
    <cellStyle name="Comma 7" xfId="267"/>
    <cellStyle name="Currency" xfId="268"/>
    <cellStyle name="Currency [0]" xfId="269"/>
    <cellStyle name="Explanatory Text" xfId="270"/>
    <cellStyle name="Followed Hyperlink" xfId="271"/>
    <cellStyle name="Good" xfId="272"/>
    <cellStyle name="Heading 1" xfId="273"/>
    <cellStyle name="Heading 1 2" xfId="274"/>
    <cellStyle name="Heading 1_07_Economic 54 (6 Months)" xfId="275"/>
    <cellStyle name="Heading 2" xfId="276"/>
    <cellStyle name="Heading 2 2" xfId="277"/>
    <cellStyle name="Heading 2_07_Economic 54 (6 Months)" xfId="278"/>
    <cellStyle name="Heading 3" xfId="279"/>
    <cellStyle name="Heading 3 2" xfId="280"/>
    <cellStyle name="Heading 3_07_Economic 54 (6 Months)" xfId="281"/>
    <cellStyle name="Heading 4" xfId="282"/>
    <cellStyle name="Heading 4 2" xfId="283"/>
    <cellStyle name="Heading 4_07_Economic 54 (6 Months)" xfId="284"/>
    <cellStyle name="Hyperlink" xfId="285"/>
    <cellStyle name="Input" xfId="286"/>
    <cellStyle name="Input 2" xfId="287"/>
    <cellStyle name="Input_07_Economic 54 (6 Months)" xfId="288"/>
    <cellStyle name="Linked Cell" xfId="289"/>
    <cellStyle name="Neutral" xfId="290"/>
    <cellStyle name="Normal 2" xfId="291"/>
    <cellStyle name="Normal 3" xfId="292"/>
    <cellStyle name="Normal 4" xfId="293"/>
    <cellStyle name="Note" xfId="294"/>
    <cellStyle name="Note 2" xfId="295"/>
    <cellStyle name="Note 2 2" xfId="296"/>
    <cellStyle name="Note 2 3" xfId="297"/>
    <cellStyle name="Note 3" xfId="298"/>
    <cellStyle name="Output" xfId="299"/>
    <cellStyle name="Output 2" xfId="300"/>
    <cellStyle name="Output_07_Economic 54 (6 Months)" xfId="301"/>
    <cellStyle name="Percent" xfId="302"/>
    <cellStyle name="Title" xfId="303"/>
    <cellStyle name="Title 2" xfId="304"/>
    <cellStyle name="Title_07_Economic 54 (6 Months)" xfId="305"/>
    <cellStyle name="Total" xfId="306"/>
    <cellStyle name="Total 2" xfId="307"/>
    <cellStyle name="Total_07_Economic 54 (6 Months)" xfId="308"/>
    <cellStyle name="Warning Text" xfId="309"/>
    <cellStyle name="การคำนวณ" xfId="310"/>
    <cellStyle name="การคำนวณ 2" xfId="311"/>
    <cellStyle name="การคำนวณ 2 2" xfId="312"/>
    <cellStyle name="การคำนวณ 2 3" xfId="313"/>
    <cellStyle name="การคำนวณ 2 4" xfId="314"/>
    <cellStyle name="การคำนวณ 2_03_environment" xfId="315"/>
    <cellStyle name="การคำนวณ 3" xfId="316"/>
    <cellStyle name="การคำนวณ 3 2" xfId="317"/>
    <cellStyle name="การคำนวณ 4" xfId="318"/>
    <cellStyle name="การคำนวณ 4 2" xfId="319"/>
    <cellStyle name="ข้อความเตือน" xfId="320"/>
    <cellStyle name="ข้อความเตือน 2" xfId="321"/>
    <cellStyle name="ข้อความเตือน 2 2" xfId="322"/>
    <cellStyle name="ข้อความเตือน 2 3" xfId="323"/>
    <cellStyle name="ข้อความเตือน 2 4" xfId="324"/>
    <cellStyle name="ข้อความเตือน 2_03_environment" xfId="325"/>
    <cellStyle name="ข้อความเตือน 3" xfId="326"/>
    <cellStyle name="ข้อความเตือน 3 2" xfId="327"/>
    <cellStyle name="ข้อความเตือน 4" xfId="328"/>
    <cellStyle name="ข้อความเตือน 4 2" xfId="329"/>
    <cellStyle name="ข้อความอธิบาย" xfId="330"/>
    <cellStyle name="ข้อความอธิบาย 2" xfId="331"/>
    <cellStyle name="ข้อความอธิบาย 2 2" xfId="332"/>
    <cellStyle name="ข้อความอธิบาย 2 3" xfId="333"/>
    <cellStyle name="ข้อความอธิบาย 2 4" xfId="334"/>
    <cellStyle name="ข้อความอธิบาย 2_03_environment" xfId="335"/>
    <cellStyle name="ข้อความอธิบาย 3" xfId="336"/>
    <cellStyle name="ข้อความอธิบาย 3 2" xfId="337"/>
    <cellStyle name="ข้อความอธิบาย 4" xfId="338"/>
    <cellStyle name="ข้อความอธิบาย 4 2" xfId="339"/>
    <cellStyle name="เครื่องหมายจุลภาค 10" xfId="340"/>
    <cellStyle name="เครื่องหมายจุลภาค 11" xfId="341"/>
    <cellStyle name="เครื่องหมายจุลภาค 12" xfId="342"/>
    <cellStyle name="เครื่องหมายจุลภาค 13" xfId="343"/>
    <cellStyle name="เครื่องหมายจุลภาค 2" xfId="344"/>
    <cellStyle name="เครื่องหมายจุลภาค 2 2" xfId="345"/>
    <cellStyle name="เครื่องหมายจุลภาค 2 2 2" xfId="346"/>
    <cellStyle name="เครื่องหมายจุลภาค 2 3" xfId="347"/>
    <cellStyle name="เครื่องหมายจุลภาค 2 3 2" xfId="348"/>
    <cellStyle name="เครื่องหมายจุลภาค 2 3 3" xfId="349"/>
    <cellStyle name="เครื่องหมายจุลภาค 2 4" xfId="350"/>
    <cellStyle name="เครื่องหมายจุลภาค 2 5" xfId="351"/>
    <cellStyle name="เครื่องหมายจุลภาค 2 6" xfId="352"/>
    <cellStyle name="เครื่องหมายจุลภาค 2_03_environment" xfId="353"/>
    <cellStyle name="เครื่องหมายจุลภาค 3" xfId="354"/>
    <cellStyle name="เครื่องหมายจุลภาค 3 2" xfId="355"/>
    <cellStyle name="เครื่องหมายจุลภาค 3 2 2" xfId="356"/>
    <cellStyle name="เครื่องหมายจุลภาค 3 3" xfId="357"/>
    <cellStyle name="เครื่องหมายจุลภาค 3 4" xfId="358"/>
    <cellStyle name="เครื่องหมายจุลภาค 3 4 2" xfId="359"/>
    <cellStyle name="เครื่องหมายจุลภาค 4" xfId="360"/>
    <cellStyle name="เครื่องหมายจุลภาค 4 2" xfId="361"/>
    <cellStyle name="เครื่องหมายจุลภาค 4 2 2" xfId="362"/>
    <cellStyle name="เครื่องหมายจุลภาค 4 2 3" xfId="363"/>
    <cellStyle name="เครื่องหมายจุลภาค 4 3" xfId="364"/>
    <cellStyle name="เครื่องหมายจุลภาค 5" xfId="365"/>
    <cellStyle name="เครื่องหมายจุลภาค 5 2" xfId="366"/>
    <cellStyle name="เครื่องหมายจุลภาค 5 2 2" xfId="367"/>
    <cellStyle name="เครื่องหมายจุลภาค 5 2 2 2" xfId="368"/>
    <cellStyle name="เครื่องหมายจุลภาค 5 2 2 3" xfId="369"/>
    <cellStyle name="เครื่องหมายจุลภาค 5 2 3" xfId="370"/>
    <cellStyle name="เครื่องหมายจุลภาค 5 2 4" xfId="371"/>
    <cellStyle name="เครื่องหมายจุลภาค 5 2 5" xfId="372"/>
    <cellStyle name="เครื่องหมายจุลภาค 5 3" xfId="373"/>
    <cellStyle name="เครื่องหมายจุลภาค 5 3 2" xfId="374"/>
    <cellStyle name="เครื่องหมายจุลภาค 5 3 3" xfId="375"/>
    <cellStyle name="เครื่องหมายจุลภาค 5 4" xfId="376"/>
    <cellStyle name="เครื่องหมายจุลภาค 5 5" xfId="377"/>
    <cellStyle name="เครื่องหมายจุลภาค 6" xfId="378"/>
    <cellStyle name="เครื่องหมายจุลภาค 6 2" xfId="379"/>
    <cellStyle name="เครื่องหมายจุลภาค 6 3" xfId="380"/>
    <cellStyle name="เครื่องหมายจุลภาค 6 4" xfId="381"/>
    <cellStyle name="เครื่องหมายจุลภาค 7" xfId="382"/>
    <cellStyle name="เครื่องหมายจุลภาค 7 2" xfId="383"/>
    <cellStyle name="เครื่องหมายจุลภาค 7 2 2" xfId="384"/>
    <cellStyle name="เครื่องหมายจุลภาค 7 2 3" xfId="385"/>
    <cellStyle name="เครื่องหมายจุลภาค 7 3" xfId="386"/>
    <cellStyle name="เครื่องหมายจุลภาค 7 4" xfId="387"/>
    <cellStyle name="เครื่องหมายจุลภาค 7 5" xfId="388"/>
    <cellStyle name="เครื่องหมายจุลภาค 8" xfId="389"/>
    <cellStyle name="เครื่องหมายจุลภาค 8 2" xfId="390"/>
    <cellStyle name="เครื่องหมายจุลภาค 8 3" xfId="391"/>
    <cellStyle name="เครื่องหมายจุลภาค 8 4" xfId="392"/>
    <cellStyle name="เครื่องหมายจุลภาค 8 5" xfId="393"/>
    <cellStyle name="เครื่องหมายจุลภาค 9" xfId="394"/>
    <cellStyle name="เครื่องหมายสกุลเงิน 2" xfId="395"/>
    <cellStyle name="เครื่องหมายสกุลเงิน 2 2" xfId="396"/>
    <cellStyle name="เครื่องหมายสกุลเงิน 2 2 2" xfId="397"/>
    <cellStyle name="เครื่องหมายสกุลเงิน 2 3" xfId="398"/>
    <cellStyle name="เครื่องหมายสกุลเงิน 3" xfId="399"/>
    <cellStyle name="ชื่อเรื่อง" xfId="400"/>
    <cellStyle name="ชื่อเรื่อง 2" xfId="401"/>
    <cellStyle name="ชื่อเรื่อง 2 2" xfId="402"/>
    <cellStyle name="ชื่อเรื่อง 2 3" xfId="403"/>
    <cellStyle name="ชื่อเรื่อง 3" xfId="404"/>
    <cellStyle name="เชื่อมโยงหลายมิติ" xfId="405"/>
    <cellStyle name="เชื่อมโยงหลายมิติ 2" xfId="406"/>
    <cellStyle name="เชื่อมโยงหลายมิติ_01_ด้านการบริหารจัดการ" xfId="407"/>
    <cellStyle name="เซลล์ตรวจสอบ" xfId="408"/>
    <cellStyle name="เซลล์ตรวจสอบ 2" xfId="409"/>
    <cellStyle name="เซลล์ตรวจสอบ 2 2" xfId="410"/>
    <cellStyle name="เซลล์ตรวจสอบ 2 3" xfId="411"/>
    <cellStyle name="เซลล์ตรวจสอบ 2 4" xfId="412"/>
    <cellStyle name="เซลล์ตรวจสอบ 2_03_environment" xfId="413"/>
    <cellStyle name="เซลล์ตรวจสอบ 3" xfId="414"/>
    <cellStyle name="เซลล์ตรวจสอบ 3 2" xfId="415"/>
    <cellStyle name="เซลล์ตรวจสอบ 4" xfId="416"/>
    <cellStyle name="เซลล์ตรวจสอบ 4 2" xfId="417"/>
    <cellStyle name="เซลล์ที่มีการเชื่อมโยง" xfId="418"/>
    <cellStyle name="เซลล์ที่มีการเชื่อมโยง 2" xfId="419"/>
    <cellStyle name="เซลล์ที่มีการเชื่อมโยง 2 2" xfId="420"/>
    <cellStyle name="เซลล์ที่มีการเชื่อมโยง 2 3" xfId="421"/>
    <cellStyle name="เซลล์ที่มีการเชื่อมโยง 2 4" xfId="422"/>
    <cellStyle name="เซลล์ที่มีการเชื่อมโยง 2_03_environment" xfId="423"/>
    <cellStyle name="เซลล์ที่มีการเชื่อมโยง 3" xfId="424"/>
    <cellStyle name="เซลล์ที่มีการเชื่อมโยง 3 2" xfId="425"/>
    <cellStyle name="เซลล์ที่มีการเชื่อมโยง 4" xfId="426"/>
    <cellStyle name="เซลล์ที่มีการเชื่อมโยง 4 2" xfId="427"/>
    <cellStyle name="ดี" xfId="428"/>
    <cellStyle name="ดี 2" xfId="429"/>
    <cellStyle name="ดี 2 2" xfId="430"/>
    <cellStyle name="ดี 2 3" xfId="431"/>
    <cellStyle name="ดี 2 4" xfId="432"/>
    <cellStyle name="ดี 2_03_environment" xfId="433"/>
    <cellStyle name="ดี 3" xfId="434"/>
    <cellStyle name="ดี 3 2" xfId="435"/>
    <cellStyle name="ดี 4" xfId="436"/>
    <cellStyle name="ดี 4 2" xfId="437"/>
    <cellStyle name="ตามการเชื่อมโยงหลายมิติ" xfId="438"/>
    <cellStyle name="ตามการเชื่อมโยงหลายมิติ 2" xfId="439"/>
    <cellStyle name="ตามการเชื่อมโยงหลายมิติ_01_ด้านการบริหารจัดการ" xfId="440"/>
    <cellStyle name="ปกติ 10" xfId="441"/>
    <cellStyle name="ปกติ 11" xfId="442"/>
    <cellStyle name="ปกติ 12" xfId="443"/>
    <cellStyle name="ปกติ 13" xfId="444"/>
    <cellStyle name="ปกติ 14" xfId="445"/>
    <cellStyle name="ปกติ 15" xfId="446"/>
    <cellStyle name="ปกติ 16" xfId="447"/>
    <cellStyle name="ปกติ 17" xfId="448"/>
    <cellStyle name="ปกติ 18" xfId="449"/>
    <cellStyle name="ปกติ 2" xfId="450"/>
    <cellStyle name="ปกติ 2 2" xfId="451"/>
    <cellStyle name="ปกติ 2 3" xfId="452"/>
    <cellStyle name="ปกติ 3" xfId="453"/>
    <cellStyle name="ปกติ 3 2" xfId="454"/>
    <cellStyle name="ปกติ 3 2 2" xfId="455"/>
    <cellStyle name="ปกติ 3 2 3" xfId="456"/>
    <cellStyle name="ปกติ 3 3" xfId="457"/>
    <cellStyle name="ปกติ 3 3 2" xfId="458"/>
    <cellStyle name="ปกติ 3_01_ด้านการบริหารจัดการ" xfId="459"/>
    <cellStyle name="ปกติ 4" xfId="460"/>
    <cellStyle name="ปกติ 4 2" xfId="461"/>
    <cellStyle name="ปกติ 4 2 2" xfId="462"/>
    <cellStyle name="ปกติ 4 2 3" xfId="463"/>
    <cellStyle name="ปกติ 4 3" xfId="464"/>
    <cellStyle name="ปกติ 4 4" xfId="465"/>
    <cellStyle name="ปกติ 4 5" xfId="466"/>
    <cellStyle name="ปกติ 5" xfId="467"/>
    <cellStyle name="ปกติ 5 2" xfId="468"/>
    <cellStyle name="ปกติ 5 3" xfId="469"/>
    <cellStyle name="ปกติ 6" xfId="470"/>
    <cellStyle name="ปกติ 7" xfId="471"/>
    <cellStyle name="ปกติ 7 2" xfId="472"/>
    <cellStyle name="ปกติ 7 3" xfId="473"/>
    <cellStyle name="ปกติ 7 4" xfId="474"/>
    <cellStyle name="ปกติ 8" xfId="475"/>
    <cellStyle name="ปกติ 9" xfId="476"/>
    <cellStyle name="ปกติ_01_admin 2" xfId="477"/>
    <cellStyle name="ปกติ_01_admin_01_ด้านการบริหารจัดการ 2" xfId="478"/>
    <cellStyle name="ปกติ_01_admin_1_Admin-52(6เดือน)" xfId="479"/>
    <cellStyle name="ปกติ_01_admin1" xfId="480"/>
    <cellStyle name="ปกติ_01_ด้านการบริหารจัดการ" xfId="481"/>
    <cellStyle name="ปกติ_01_ด้านการบริหารจัดการ 2" xfId="482"/>
    <cellStyle name="ปกติ_01_ด้านการบริหารจัดการ_1" xfId="483"/>
    <cellStyle name="ปกติ_1 Admin 2" xfId="484"/>
    <cellStyle name="ปกติ_1 Admin_01_ด้านการบริหารจัดการ" xfId="485"/>
    <cellStyle name="ปกติ_3 คุณภาพชีวิต" xfId="486"/>
    <cellStyle name="ปกติ_3 คุณภาพชีวิต 2" xfId="487"/>
    <cellStyle name="ปกติ_Book1 2" xfId="488"/>
    <cellStyle name="ปกติ_POPULA~1 2_01_Admin 53 (6 Months)" xfId="489"/>
    <cellStyle name="ปกติ_POPULA~1_01_Admin 53 (6 Months)" xfId="490"/>
    <cellStyle name="ปกติ_งาน 2" xfId="491"/>
    <cellStyle name="ปกติ_งาน 3" xfId="492"/>
    <cellStyle name="ปกติ_ต้นฉบับประชากร47 2" xfId="493"/>
    <cellStyle name="ปกติ_ต้นฉบับประชากร47_01_ด้านการบริหารจัดการ" xfId="494"/>
    <cellStyle name="ปกติ_ผู้มีงานทำ1" xfId="495"/>
    <cellStyle name="ปกติ_แรงงาน (พี่หนา) 2" xfId="496"/>
    <cellStyle name="ปกติ_สถิติ48" xfId="497"/>
    <cellStyle name="ปกติ_อายุตามเขต" xfId="498"/>
    <cellStyle name="ป้อนค่า" xfId="499"/>
    <cellStyle name="ป้อนค่า 2" xfId="500"/>
    <cellStyle name="ป้อนค่า 2 2" xfId="501"/>
    <cellStyle name="ป้อนค่า 2 3" xfId="502"/>
    <cellStyle name="ป้อนค่า 2 4" xfId="503"/>
    <cellStyle name="ป้อนค่า 2_03_environment" xfId="504"/>
    <cellStyle name="ป้อนค่า 3" xfId="505"/>
    <cellStyle name="ป้อนค่า 3 2" xfId="506"/>
    <cellStyle name="ป้อนค่า 4" xfId="507"/>
    <cellStyle name="ป้อนค่า 4 2" xfId="508"/>
    <cellStyle name="ปานกลาง" xfId="509"/>
    <cellStyle name="ปานกลาง 2" xfId="510"/>
    <cellStyle name="ปานกลาง 2 2" xfId="511"/>
    <cellStyle name="ปานกลาง 2 3" xfId="512"/>
    <cellStyle name="ปานกลาง 2 4" xfId="513"/>
    <cellStyle name="ปานกลาง 2_03_environment" xfId="514"/>
    <cellStyle name="ปานกลาง 3" xfId="515"/>
    <cellStyle name="ปานกลาง 3 2" xfId="516"/>
    <cellStyle name="ปานกลาง 4" xfId="517"/>
    <cellStyle name="ปานกลาง 4 2" xfId="518"/>
    <cellStyle name="เปอร์เซ็นต์ 2" xfId="519"/>
    <cellStyle name="เปอร์เซ็นต์ 3" xfId="520"/>
    <cellStyle name="ผลรวม" xfId="521"/>
    <cellStyle name="ผลรวม 2" xfId="522"/>
    <cellStyle name="ผลรวม 2 2" xfId="523"/>
    <cellStyle name="ผลรวม 2 3" xfId="524"/>
    <cellStyle name="ผลรวม 2 4" xfId="525"/>
    <cellStyle name="ผลรวม 2_03_environment" xfId="526"/>
    <cellStyle name="ผลรวม 3" xfId="527"/>
    <cellStyle name="ผลรวม 3 2" xfId="528"/>
    <cellStyle name="ผลรวม 4" xfId="529"/>
    <cellStyle name="ผลรวม 4 2" xfId="530"/>
    <cellStyle name="แย่" xfId="531"/>
    <cellStyle name="แย่ 2" xfId="532"/>
    <cellStyle name="แย่ 2 2" xfId="533"/>
    <cellStyle name="แย่ 2 3" xfId="534"/>
    <cellStyle name="แย่ 2 4" xfId="535"/>
    <cellStyle name="แย่ 2_03_environment" xfId="536"/>
    <cellStyle name="แย่ 3" xfId="537"/>
    <cellStyle name="แย่ 3 2" xfId="538"/>
    <cellStyle name="แย่ 4" xfId="539"/>
    <cellStyle name="แย่ 4 2" xfId="540"/>
    <cellStyle name="ส่วนที่ถูกเน้น1" xfId="541"/>
    <cellStyle name="ส่วนที่ถูกเน้น1 2" xfId="542"/>
    <cellStyle name="ส่วนที่ถูกเน้น1 2 2" xfId="543"/>
    <cellStyle name="ส่วนที่ถูกเน้น1 2 3" xfId="544"/>
    <cellStyle name="ส่วนที่ถูกเน้น1 2 4" xfId="545"/>
    <cellStyle name="ส่วนที่ถูกเน้น1 2_03_environment" xfId="546"/>
    <cellStyle name="ส่วนที่ถูกเน้น1 3" xfId="547"/>
    <cellStyle name="ส่วนที่ถูกเน้น1 3 2" xfId="548"/>
    <cellStyle name="ส่วนที่ถูกเน้น1 4" xfId="549"/>
    <cellStyle name="ส่วนที่ถูกเน้น1 4 2" xfId="550"/>
    <cellStyle name="ส่วนที่ถูกเน้น2" xfId="551"/>
    <cellStyle name="ส่วนที่ถูกเน้น2 2" xfId="552"/>
    <cellStyle name="ส่วนที่ถูกเน้น2 2 2" xfId="553"/>
    <cellStyle name="ส่วนที่ถูกเน้น2 2 3" xfId="554"/>
    <cellStyle name="ส่วนที่ถูกเน้น2 2 4" xfId="555"/>
    <cellStyle name="ส่วนที่ถูกเน้น2 2_03_environment" xfId="556"/>
    <cellStyle name="ส่วนที่ถูกเน้น2 3" xfId="557"/>
    <cellStyle name="ส่วนที่ถูกเน้น2 3 2" xfId="558"/>
    <cellStyle name="ส่วนที่ถูกเน้น2 4" xfId="559"/>
    <cellStyle name="ส่วนที่ถูกเน้น2 4 2" xfId="560"/>
    <cellStyle name="ส่วนที่ถูกเน้น3" xfId="561"/>
    <cellStyle name="ส่วนที่ถูกเน้น3 2" xfId="562"/>
    <cellStyle name="ส่วนที่ถูกเน้น3 2 2" xfId="563"/>
    <cellStyle name="ส่วนที่ถูกเน้น3 2 3" xfId="564"/>
    <cellStyle name="ส่วนที่ถูกเน้น3 2 4" xfId="565"/>
    <cellStyle name="ส่วนที่ถูกเน้น3 2_03_environment" xfId="566"/>
    <cellStyle name="ส่วนที่ถูกเน้น3 3" xfId="567"/>
    <cellStyle name="ส่วนที่ถูกเน้น3 3 2" xfId="568"/>
    <cellStyle name="ส่วนที่ถูกเน้น3 4" xfId="569"/>
    <cellStyle name="ส่วนที่ถูกเน้น3 4 2" xfId="570"/>
    <cellStyle name="ส่วนที่ถูกเน้น4" xfId="571"/>
    <cellStyle name="ส่วนที่ถูกเน้น4 2" xfId="572"/>
    <cellStyle name="ส่วนที่ถูกเน้น4 2 2" xfId="573"/>
    <cellStyle name="ส่วนที่ถูกเน้น4 2 3" xfId="574"/>
    <cellStyle name="ส่วนที่ถูกเน้น4 2 4" xfId="575"/>
    <cellStyle name="ส่วนที่ถูกเน้น4 2_03_environment" xfId="576"/>
    <cellStyle name="ส่วนที่ถูกเน้น4 3" xfId="577"/>
    <cellStyle name="ส่วนที่ถูกเน้น4 3 2" xfId="578"/>
    <cellStyle name="ส่วนที่ถูกเน้น4 4" xfId="579"/>
    <cellStyle name="ส่วนที่ถูกเน้น4 4 2" xfId="580"/>
    <cellStyle name="ส่วนที่ถูกเน้น5" xfId="581"/>
    <cellStyle name="ส่วนที่ถูกเน้น5 2" xfId="582"/>
    <cellStyle name="ส่วนที่ถูกเน้น5 2 2" xfId="583"/>
    <cellStyle name="ส่วนที่ถูกเน้น5 2 3" xfId="584"/>
    <cellStyle name="ส่วนที่ถูกเน้น5 2 4" xfId="585"/>
    <cellStyle name="ส่วนที่ถูกเน้น5 2_03_environment" xfId="586"/>
    <cellStyle name="ส่วนที่ถูกเน้น5 3" xfId="587"/>
    <cellStyle name="ส่วนที่ถูกเน้น5 3 2" xfId="588"/>
    <cellStyle name="ส่วนที่ถูกเน้น5 4" xfId="589"/>
    <cellStyle name="ส่วนที่ถูกเน้น5 4 2" xfId="590"/>
    <cellStyle name="ส่วนที่ถูกเน้น6" xfId="591"/>
    <cellStyle name="ส่วนที่ถูกเน้น6 2" xfId="592"/>
    <cellStyle name="ส่วนที่ถูกเน้น6 2 2" xfId="593"/>
    <cellStyle name="ส่วนที่ถูกเน้น6 2 3" xfId="594"/>
    <cellStyle name="ส่วนที่ถูกเน้น6 2 4" xfId="595"/>
    <cellStyle name="ส่วนที่ถูกเน้น6 2_03_environment" xfId="596"/>
    <cellStyle name="ส่วนที่ถูกเน้น6 3" xfId="597"/>
    <cellStyle name="ส่วนที่ถูกเน้น6 3 2" xfId="598"/>
    <cellStyle name="ส่วนที่ถูกเน้น6 4" xfId="599"/>
    <cellStyle name="ส่วนที่ถูกเน้น6 4 2" xfId="600"/>
    <cellStyle name="แสดงผล" xfId="601"/>
    <cellStyle name="แสดงผล 2" xfId="602"/>
    <cellStyle name="แสดงผล 2 2" xfId="603"/>
    <cellStyle name="แสดงผล 2 3" xfId="604"/>
    <cellStyle name="แสดงผล 2 4" xfId="605"/>
    <cellStyle name="แสดงผล 2_03_environment" xfId="606"/>
    <cellStyle name="แสดงผล 3" xfId="607"/>
    <cellStyle name="แสดงผล 3 2" xfId="608"/>
    <cellStyle name="แสดงผล 4" xfId="609"/>
    <cellStyle name="แสดงผล 4 2" xfId="610"/>
    <cellStyle name="หมายเหตุ" xfId="611"/>
    <cellStyle name="หมายเหตุ 2" xfId="612"/>
    <cellStyle name="หมายเหตุ 2 2" xfId="613"/>
    <cellStyle name="หมายเหตุ 2 2 2" xfId="614"/>
    <cellStyle name="หมายเหตุ 2 3" xfId="615"/>
    <cellStyle name="หมายเหตุ 2 4" xfId="616"/>
    <cellStyle name="หมายเหตุ 3" xfId="617"/>
    <cellStyle name="หมายเหตุ 3 2" xfId="618"/>
    <cellStyle name="หมายเหตุ 3 2 2" xfId="619"/>
    <cellStyle name="หมายเหตุ 4" xfId="620"/>
    <cellStyle name="หมายเหตุ 4 2" xfId="621"/>
    <cellStyle name="หมายเหตุ 4 2 2" xfId="622"/>
    <cellStyle name="หัวเรื่อง 1" xfId="623"/>
    <cellStyle name="หัวเรื่อง 1 2" xfId="624"/>
    <cellStyle name="หัวเรื่อง 1 2 2" xfId="625"/>
    <cellStyle name="หัวเรื่อง 1 2 3" xfId="626"/>
    <cellStyle name="หัวเรื่อง 1 3" xfId="627"/>
    <cellStyle name="หัวเรื่อง 2" xfId="628"/>
    <cellStyle name="หัวเรื่อง 2 2" xfId="629"/>
    <cellStyle name="หัวเรื่อง 2 2 2" xfId="630"/>
    <cellStyle name="หัวเรื่อง 2 2 3" xfId="631"/>
    <cellStyle name="หัวเรื่อง 2 2 4" xfId="632"/>
    <cellStyle name="หัวเรื่อง 2 2_03_environment" xfId="633"/>
    <cellStyle name="หัวเรื่อง 2 3" xfId="634"/>
    <cellStyle name="หัวเรื่อง 2 3 2" xfId="635"/>
    <cellStyle name="หัวเรื่อง 2 4" xfId="636"/>
    <cellStyle name="หัวเรื่อง 2 4 2" xfId="637"/>
    <cellStyle name="หัวเรื่อง 3" xfId="638"/>
    <cellStyle name="หัวเรื่อง 3 2" xfId="639"/>
    <cellStyle name="หัวเรื่อง 3 2 2" xfId="640"/>
    <cellStyle name="หัวเรื่อง 3 2 3" xfId="641"/>
    <cellStyle name="หัวเรื่อง 3 3" xfId="642"/>
    <cellStyle name="หัวเรื่อง 4" xfId="643"/>
    <cellStyle name="หัวเรื่อง 4 2" xfId="644"/>
    <cellStyle name="หัวเรื่อง 4 2 2" xfId="645"/>
    <cellStyle name="หัวเรื่อง 4 2 3" xfId="646"/>
    <cellStyle name="หัวเรื่อง 4 3" xfId="6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externalLink" Target="externalLinks/externalLink1.xml" /><Relationship Id="rId44" Type="http://schemas.openxmlformats.org/officeDocument/2006/relationships/externalLink" Target="externalLinks/externalLink2.xml" /><Relationship Id="rId45" Type="http://schemas.openxmlformats.org/officeDocument/2006/relationships/externalLink" Target="externalLinks/externalLink3.xml" /><Relationship Id="rId46" Type="http://schemas.openxmlformats.org/officeDocument/2006/relationships/externalLink" Target="externalLinks/externalLink4.xml" /><Relationship Id="rId4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</xdr:col>
      <xdr:colOff>933450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76350"/>
          <a:ext cx="271462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DilleniaUPC"/>
              <a:ea typeface="DilleniaUPC"/>
              <a:cs typeface="DilleniaUPC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1</xdr:col>
      <xdr:colOff>933450</xdr:colOff>
      <xdr:row>6</xdr:row>
      <xdr:rowOff>0</xdr:rowOff>
    </xdr:to>
    <xdr:sp>
      <xdr:nvSpPr>
        <xdr:cNvPr id="2" name="Line 1"/>
        <xdr:cNvSpPr>
          <a:spLocks/>
        </xdr:cNvSpPr>
      </xdr:nvSpPr>
      <xdr:spPr>
        <a:xfrm flipV="1">
          <a:off x="0" y="1276350"/>
          <a:ext cx="271462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DilleniaUPC"/>
              <a:ea typeface="DilleniaUPC"/>
              <a:cs typeface="DilleniaUPC"/>
            </a:rPr>
            <a:t/>
          </a:r>
        </a:p>
      </xdr:txBody>
    </xdr:sp>
    <xdr:clientData/>
  </xdr:twoCellAnchor>
  <xdr:twoCellAnchor>
    <xdr:from>
      <xdr:col>0</xdr:col>
      <xdr:colOff>1695450</xdr:colOff>
      <xdr:row>15</xdr:row>
      <xdr:rowOff>0</xdr:rowOff>
    </xdr:from>
    <xdr:to>
      <xdr:col>2</xdr:col>
      <xdr:colOff>323850</xdr:colOff>
      <xdr:row>15</xdr:row>
      <xdr:rowOff>0</xdr:rowOff>
    </xdr:to>
    <xdr:sp>
      <xdr:nvSpPr>
        <xdr:cNvPr id="3" name="AutoShape 1"/>
        <xdr:cNvSpPr>
          <a:spLocks/>
        </xdr:cNvSpPr>
      </xdr:nvSpPr>
      <xdr:spPr>
        <a:xfrm>
          <a:off x="1695450" y="3914775"/>
          <a:ext cx="1400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DilleniaUPC"/>
              <a:ea typeface="DilleniaUPC"/>
              <a:cs typeface="Dilleni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13</xdr:row>
      <xdr:rowOff>0</xdr:rowOff>
    </xdr:from>
    <xdr:to>
      <xdr:col>3</xdr:col>
      <xdr:colOff>476250</xdr:colOff>
      <xdr:row>13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009775" y="3838575"/>
          <a:ext cx="962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DilleniaUPC"/>
              <a:ea typeface="DilleniaUPC"/>
              <a:cs typeface="DilleniaUPC"/>
            </a:rPr>
            <a:t/>
          </a:r>
        </a:p>
      </xdr:txBody>
    </xdr:sp>
    <xdr:clientData/>
  </xdr:twoCellAnchor>
  <xdr:twoCellAnchor>
    <xdr:from>
      <xdr:col>2</xdr:col>
      <xdr:colOff>104775</xdr:colOff>
      <xdr:row>13</xdr:row>
      <xdr:rowOff>0</xdr:rowOff>
    </xdr:from>
    <xdr:to>
      <xdr:col>3</xdr:col>
      <xdr:colOff>476250</xdr:colOff>
      <xdr:row>13</xdr:row>
      <xdr:rowOff>0</xdr:rowOff>
    </xdr:to>
    <xdr:sp>
      <xdr:nvSpPr>
        <xdr:cNvPr id="2" name="AutoShape 1"/>
        <xdr:cNvSpPr>
          <a:spLocks/>
        </xdr:cNvSpPr>
      </xdr:nvSpPr>
      <xdr:spPr>
        <a:xfrm>
          <a:off x="2009775" y="3838575"/>
          <a:ext cx="962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DilleniaUPC"/>
              <a:ea typeface="DilleniaUPC"/>
              <a:cs typeface="DilleniaUPC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2305050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305050" y="2838450"/>
          <a:ext cx="1390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DilleniaUPC"/>
              <a:ea typeface="DilleniaUPC"/>
              <a:cs typeface="DilleniaUPC"/>
            </a:rPr>
            <a:t/>
          </a:r>
        </a:p>
      </xdr:txBody>
    </xdr:sp>
    <xdr:clientData/>
  </xdr:twoCellAnchor>
  <xdr:twoCellAnchor>
    <xdr:from>
      <xdr:col>0</xdr:col>
      <xdr:colOff>2305050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2" name="AutoShape 1"/>
        <xdr:cNvSpPr>
          <a:spLocks/>
        </xdr:cNvSpPr>
      </xdr:nvSpPr>
      <xdr:spPr>
        <a:xfrm>
          <a:off x="2305050" y="3133725"/>
          <a:ext cx="1390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DilleniaUPC"/>
              <a:ea typeface="DilleniaUPC"/>
              <a:cs typeface="DilleniaUPC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1781175</xdr:colOff>
      <xdr:row>12</xdr:row>
      <xdr:rowOff>0</xdr:rowOff>
    </xdr:from>
    <xdr:to>
      <xdr:col>2</xdr:col>
      <xdr:colOff>257175</xdr:colOff>
      <xdr:row>12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781175" y="3200400"/>
          <a:ext cx="1390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DilleniaUPC"/>
              <a:ea typeface="DilleniaUPC"/>
              <a:cs typeface="DilleniaUPC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742950</xdr:colOff>
      <xdr:row>14</xdr:row>
      <xdr:rowOff>0</xdr:rowOff>
    </xdr:from>
    <xdr:to>
      <xdr:col>3</xdr:col>
      <xdr:colOff>276225</xdr:colOff>
      <xdr:row>14</xdr:row>
      <xdr:rowOff>0</xdr:rowOff>
    </xdr:to>
    <xdr:sp>
      <xdr:nvSpPr>
        <xdr:cNvPr id="1" name="Line 2"/>
        <xdr:cNvSpPr>
          <a:spLocks/>
        </xdr:cNvSpPr>
      </xdr:nvSpPr>
      <xdr:spPr>
        <a:xfrm>
          <a:off x="1933575" y="398145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DilleniaUPC"/>
              <a:ea typeface="DilleniaUPC"/>
              <a:cs typeface="DilleniaUPC"/>
            </a:rPr>
            <a:t/>
          </a:r>
        </a:p>
      </xdr:txBody>
    </xdr:sp>
    <xdr:clientData/>
  </xdr:twoCellAnchor>
  <xdr:twoCellAnchor>
    <xdr:from>
      <xdr:col>1</xdr:col>
      <xdr:colOff>28575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" name="Line 3"/>
        <xdr:cNvSpPr>
          <a:spLocks/>
        </xdr:cNvSpPr>
      </xdr:nvSpPr>
      <xdr:spPr>
        <a:xfrm>
          <a:off x="1219200" y="4495800"/>
          <a:ext cx="3514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DilleniaUPC"/>
              <a:ea typeface="DilleniaUPC"/>
              <a:cs typeface="DilleniaUPC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1</xdr:col>
      <xdr:colOff>0</xdr:colOff>
      <xdr:row>3</xdr:row>
      <xdr:rowOff>0</xdr:rowOff>
    </xdr:to>
    <xdr:sp>
      <xdr:nvSpPr>
        <xdr:cNvPr id="1" name="Line 3"/>
        <xdr:cNvSpPr>
          <a:spLocks/>
        </xdr:cNvSpPr>
      </xdr:nvSpPr>
      <xdr:spPr>
        <a:xfrm>
          <a:off x="19050" y="352425"/>
          <a:ext cx="91440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DilleniaUPC"/>
              <a:ea typeface="DilleniaUPC"/>
              <a:cs typeface="DilleniaUPC"/>
            </a:rPr>
            <a:t/>
          </a:r>
        </a:p>
      </xdr:txBody>
    </xdr:sp>
    <xdr:clientData/>
  </xdr:twoCellAnchor>
  <xdr:twoCellAnchor>
    <xdr:from>
      <xdr:col>2</xdr:col>
      <xdr:colOff>133350</xdr:colOff>
      <xdr:row>15</xdr:row>
      <xdr:rowOff>0</xdr:rowOff>
    </xdr:from>
    <xdr:to>
      <xdr:col>3</xdr:col>
      <xdr:colOff>552450</xdr:colOff>
      <xdr:row>15</xdr:row>
      <xdr:rowOff>0</xdr:rowOff>
    </xdr:to>
    <xdr:sp>
      <xdr:nvSpPr>
        <xdr:cNvPr id="2" name="Line 5"/>
        <xdr:cNvSpPr>
          <a:spLocks/>
        </xdr:cNvSpPr>
      </xdr:nvSpPr>
      <xdr:spPr>
        <a:xfrm>
          <a:off x="1781175" y="4257675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DilleniaUPC"/>
              <a:ea typeface="DilleniaUPC"/>
              <a:cs typeface="DilleniaUPC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9525</xdr:rowOff>
    </xdr:from>
    <xdr:to>
      <xdr:col>1</xdr:col>
      <xdr:colOff>0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352425"/>
          <a:ext cx="91440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DilleniaUPC"/>
              <a:ea typeface="DilleniaUPC"/>
              <a:cs typeface="DilleniaUPC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36</xdr:row>
      <xdr:rowOff>0</xdr:rowOff>
    </xdr:from>
    <xdr:to>
      <xdr:col>0</xdr:col>
      <xdr:colOff>647700</xdr:colOff>
      <xdr:row>36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85725" y="7534275"/>
          <a:ext cx="561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DilleniaUPC"/>
              <a:ea typeface="DilleniaUPC"/>
              <a:cs typeface="DilleniaUPC"/>
            </a:rPr>
            <a:t/>
          </a:r>
        </a:p>
      </xdr:txBody>
    </xdr:sp>
    <xdr:clientData/>
  </xdr:twoCellAnchor>
  <xdr:twoCellAnchor>
    <xdr:from>
      <xdr:col>0</xdr:col>
      <xdr:colOff>95250</xdr:colOff>
      <xdr:row>36</xdr:row>
      <xdr:rowOff>0</xdr:rowOff>
    </xdr:from>
    <xdr:to>
      <xdr:col>0</xdr:col>
      <xdr:colOff>657225</xdr:colOff>
      <xdr:row>36</xdr:row>
      <xdr:rowOff>0</xdr:rowOff>
    </xdr:to>
    <xdr:sp>
      <xdr:nvSpPr>
        <xdr:cNvPr id="2" name="Rectangle 3"/>
        <xdr:cNvSpPr>
          <a:spLocks/>
        </xdr:cNvSpPr>
      </xdr:nvSpPr>
      <xdr:spPr>
        <a:xfrm>
          <a:off x="95250" y="7534275"/>
          <a:ext cx="561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DilleniaUPC"/>
              <a:ea typeface="DilleniaUPC"/>
              <a:cs typeface="DilleniaUPC"/>
            </a:rPr>
            <a:t/>
          </a:r>
        </a:p>
      </xdr:txBody>
    </xdr:sp>
    <xdr:clientData/>
  </xdr:twoCellAnchor>
  <xdr:twoCellAnchor>
    <xdr:from>
      <xdr:col>0</xdr:col>
      <xdr:colOff>85725</xdr:colOff>
      <xdr:row>36</xdr:row>
      <xdr:rowOff>0</xdr:rowOff>
    </xdr:from>
    <xdr:to>
      <xdr:col>0</xdr:col>
      <xdr:colOff>647700</xdr:colOff>
      <xdr:row>36</xdr:row>
      <xdr:rowOff>0</xdr:rowOff>
    </xdr:to>
    <xdr:sp>
      <xdr:nvSpPr>
        <xdr:cNvPr id="3" name="Rectangle 1"/>
        <xdr:cNvSpPr>
          <a:spLocks/>
        </xdr:cNvSpPr>
      </xdr:nvSpPr>
      <xdr:spPr>
        <a:xfrm>
          <a:off x="85725" y="7534275"/>
          <a:ext cx="561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DilleniaUPC"/>
              <a:ea typeface="DilleniaUPC"/>
              <a:cs typeface="DilleniaUPC"/>
            </a:rPr>
            <a:t/>
          </a:r>
        </a:p>
      </xdr:txBody>
    </xdr:sp>
    <xdr:clientData/>
  </xdr:twoCellAnchor>
  <xdr:twoCellAnchor>
    <xdr:from>
      <xdr:col>0</xdr:col>
      <xdr:colOff>95250</xdr:colOff>
      <xdr:row>36</xdr:row>
      <xdr:rowOff>0</xdr:rowOff>
    </xdr:from>
    <xdr:to>
      <xdr:col>0</xdr:col>
      <xdr:colOff>657225</xdr:colOff>
      <xdr:row>36</xdr:row>
      <xdr:rowOff>0</xdr:rowOff>
    </xdr:to>
    <xdr:sp>
      <xdr:nvSpPr>
        <xdr:cNvPr id="4" name="Rectangle 3"/>
        <xdr:cNvSpPr>
          <a:spLocks/>
        </xdr:cNvSpPr>
      </xdr:nvSpPr>
      <xdr:spPr>
        <a:xfrm>
          <a:off x="95250" y="7534275"/>
          <a:ext cx="561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DilleniaUPC"/>
              <a:ea typeface="DilleniaUPC"/>
              <a:cs typeface="DilleniaUPC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.psf\.Mac\Users\Apple\Desktop\stat2550\stat_description\1_Admin-50_p67-7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612;&#3621;&#3609;&#3657;&#3635;&#3588;&#3621;&#3629;&#3591;&#3608;&#3633;&#3609;&#3623;&#3634;&#3588;&#3617;%205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649;&#3585;&#3657;excel\&#3626;&#3606;&#3636;&#3605;&#3636;&#3592;&#3634;&#3585;&#3650;&#3619;&#3591;&#3614;&#3636;&#3617;&#3614;&#3660;\01_&#3626;&#3633;&#3591;&#3588;&#3617;p(01-115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3649;&#3615;&#3657;&#3617;&#3591;&#3634;&#3609;&#3650;&#3627;&#3609;&#3656;&#3591;\04_stat\01_&#3626;&#3606;&#3636;&#3605;&#3636;%20&#3585;&#3607;&#3617;.%202546-2555\11_02%20&#3626;&#3606;&#3636;&#3605;&#3636;2556\stat_thai\&#3604;&#3657;&#3634;&#3609;&#3626;&#3633;&#3591;&#3588;&#3617;%20p(01-11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ด้าน"/>
      <sheetName val="กราฟกรอบอัตรากำลังข้าราชการ"/>
      <sheetName val="ขรก.ลูกจ้าง ตามพ.ศ."/>
      <sheetName val=" ขรก.ลูกจ้าง"/>
      <sheetName val=" ขรก.ครู ลูกจ้าง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Input (2)"/>
      <sheetName val="parameters"/>
      <sheetName val="Data Import"/>
      <sheetName val="Color"/>
    </sheetNames>
    <sheetDataSet>
      <sheetData sheetId="4">
        <row r="1">
          <cell r="A1" t="str">
            <v>green</v>
          </cell>
        </row>
        <row r="2">
          <cell r="A2" t="str">
            <v>black</v>
          </cell>
        </row>
        <row r="3">
          <cell r="A3" t="str">
            <v>brown</v>
          </cell>
        </row>
        <row r="4">
          <cell r="A4" t="str">
            <v>gray</v>
          </cell>
        </row>
        <row r="5">
          <cell r="A5" t="str">
            <v>natural</v>
          </cell>
        </row>
        <row r="6">
          <cell r="A6" t="str">
            <v>yellow green</v>
          </cell>
        </row>
        <row r="7">
          <cell r="A7" t="str">
            <v>yellow/green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(01-02) ด้าน"/>
      <sheetName val="(03)_POPเกินล้าน"/>
      <sheetName val="(04)pop A D H เขต"/>
      <sheetName val="(05) กราฟ"/>
      <sheetName val="pop A D H เขต  (ไม่ใช้)"/>
      <sheetName val="(06) แผนที่ประชากร"/>
      <sheetName val="(07-12) POPแขวง"/>
      <sheetName val="(13) POP7ปี "/>
      <sheetName val="(14a)_R POP กทม.  ประเทศ"/>
      <sheetName val="(14b)_กราฟ"/>
      <sheetName val="(14b)_R POP กทม. ปรเทศ (ไม่ใช้)"/>
      <sheetName val="(15a)_pop กทม. ประเทศ4ปี"/>
      <sheetName val="(15b)_ความหนาแน่นกทม.-ประเทศ"/>
      <sheetName val="(16) pop_ประมาณการ54,55"/>
      <sheetName val="(17) กราฟ_POP"/>
      <sheetName val="(18)_pop_ประมาณการ54,55 (5จ.)"/>
      <sheetName val="(19) กราฟ_POP (2)"/>
      <sheetName val="(20-79) POPอายุตามเขต"/>
      <sheetName val="(80) สมรส หย่า ฯ"/>
      <sheetName val="(81) บ้าน"/>
      <sheetName val="(82) แผนที่บ้าน"/>
      <sheetName val="(83) เกิด-ตาย "/>
      <sheetName val="(84) แผนที่เกิด"/>
      <sheetName val="(85) แผนที่ตาย"/>
      <sheetName val="(86) ย้ายเข้า-ออก "/>
      <sheetName val="(87) แผนที่ย้ายเข้า"/>
      <sheetName val="(88) แผนที่ย้ายออก"/>
      <sheetName val="(89a)_รายจ่ายจริงกทม.ต่อปชก."/>
      <sheetName val="(89b)กราฟรายจ่ายจริงกทม.ต่อปชก"/>
      <sheetName val="(90) ประชากร15 UP+ผู้มีงานทำ"/>
      <sheetName val="(91a) ทั่วราชอาณาจักร"/>
      <sheetName val="(91b)ทั่วราชอาณาจักร1"/>
      <sheetName val="(92) กราฟ_ภาวะการทำงาน"/>
      <sheetName val="ทั่วราชอาณาจักร (ไม่ใช้)"/>
      <sheetName val="(93a) pop15up(สถานภาพแรงงงาน)"/>
      <sheetName val="(93b) ผู้มีงานทำ"/>
      <sheetName val="(94a) กทม."/>
      <sheetName val="(94b) ผู้มีงานทำ (2)"/>
      <sheetName val="(95) ผู้ว่างงาน"/>
      <sheetName val="(96a) ว่างงาน (เพิ่ม)"/>
      <sheetName val="(96b) ว่างงาน(เพิ่ม)"/>
      <sheetName val="(97) ประชากรแฝง"/>
      <sheetName val="(98) แรงงาน"/>
      <sheetName val="(99) ครัวเรือน"/>
      <sheetName val="(100) หลังคาเรือนของชุมชน"/>
      <sheetName val="(101)_กราฟ-หลังคาเรือนของชุมชน"/>
      <sheetName val="(102) แผนที่ชุมชน"/>
      <sheetName val="(103-104) ชุมชน"/>
      <sheetName val="(105)_สภาวะเศรษฐกิจฯ +กราฟ"/>
      <sheetName val="(106)_สภาวะเศรษฐกิจฯ(2)+กราฟ"/>
      <sheetName val="(107)_ภาวะครองชีพข้าราชการ"/>
      <sheetName val="(108)_ภาวะครองชีพข้าราชการ (2)"/>
      <sheetName val="(109)_ขรก.ลูกจ้าง ตามพ.ศ."/>
      <sheetName val=" (110)_ขรก.ลูกจ้าง (หน่วยงาน)"/>
      <sheetName val="(111)_ขรก.ครู ลูกจ้าง (เขต)"/>
      <sheetName val="(112)_กราฟ ขรก. ครู ลูกจ้าง"/>
      <sheetName val="(113a) อบรม สัมมนา"/>
      <sheetName val="(113b) กราฟ_อบรม สัมมนา"/>
      <sheetName val="(114-115) โครงการ อบรม สัมมนา"/>
    </sheetNames>
    <sheetDataSet>
      <sheetData sheetId="44">
        <row r="6">
          <cell r="B6" t="str">
            <v>ดอนเมือง</v>
          </cell>
          <cell r="D6">
            <v>92</v>
          </cell>
        </row>
        <row r="7">
          <cell r="B7" t="str">
            <v>หนองจอก</v>
          </cell>
          <cell r="D7">
            <v>92</v>
          </cell>
        </row>
        <row r="8">
          <cell r="B8" t="str">
            <v>คลองสามวา</v>
          </cell>
          <cell r="D8">
            <v>81</v>
          </cell>
        </row>
        <row r="9">
          <cell r="B9" t="str">
            <v>หลักสี่</v>
          </cell>
          <cell r="D9">
            <v>78</v>
          </cell>
        </row>
        <row r="10">
          <cell r="B10" t="str">
            <v>บางเขน</v>
          </cell>
          <cell r="D10">
            <v>75</v>
          </cell>
        </row>
        <row r="11">
          <cell r="B11" t="str">
            <v>สายไหม</v>
          </cell>
          <cell r="D11">
            <v>71</v>
          </cell>
        </row>
        <row r="12">
          <cell r="B12" t="str">
            <v>หนองแขม</v>
          </cell>
          <cell r="D12">
            <v>71</v>
          </cell>
        </row>
        <row r="13">
          <cell r="B13" t="str">
            <v>ลาดกระบัง</v>
          </cell>
          <cell r="D13">
            <v>63</v>
          </cell>
        </row>
        <row r="14">
          <cell r="B14" t="str">
            <v>มีนบุรี</v>
          </cell>
          <cell r="D14">
            <v>62</v>
          </cell>
        </row>
        <row r="15">
          <cell r="B15" t="str">
            <v>ภาษีเจริญ</v>
          </cell>
          <cell r="D15">
            <v>54</v>
          </cell>
        </row>
        <row r="16">
          <cell r="B16" t="str">
            <v>จอมทอง</v>
          </cell>
          <cell r="D16">
            <v>53</v>
          </cell>
        </row>
        <row r="17">
          <cell r="B17" t="str">
            <v>บางขุนเทียน</v>
          </cell>
          <cell r="D17">
            <v>49</v>
          </cell>
        </row>
        <row r="18">
          <cell r="B18" t="str">
            <v>บางซื่อ</v>
          </cell>
          <cell r="D18">
            <v>49</v>
          </cell>
        </row>
        <row r="19">
          <cell r="B19" t="str">
            <v>บางแค</v>
          </cell>
          <cell r="D19">
            <v>48</v>
          </cell>
        </row>
        <row r="20">
          <cell r="B20" t="str">
            <v>ดุสิต</v>
          </cell>
          <cell r="D20">
            <v>47</v>
          </cell>
        </row>
        <row r="21">
          <cell r="B21" t="str">
            <v>บางพลัด</v>
          </cell>
          <cell r="D21">
            <v>46</v>
          </cell>
        </row>
        <row r="22">
          <cell r="B22" t="str">
            <v>สวนหลวง</v>
          </cell>
          <cell r="D22">
            <v>46</v>
          </cell>
        </row>
        <row r="23">
          <cell r="B23" t="str">
            <v>พระโขนง</v>
          </cell>
          <cell r="D23">
            <v>45</v>
          </cell>
        </row>
        <row r="24">
          <cell r="B24" t="str">
            <v>คลองสาน</v>
          </cell>
          <cell r="D24">
            <v>44</v>
          </cell>
        </row>
        <row r="25">
          <cell r="B25" t="str">
            <v>ธนบุรี</v>
          </cell>
          <cell r="D25">
            <v>44</v>
          </cell>
        </row>
        <row r="26">
          <cell r="B26" t="str">
            <v>ตลิ่งชัน</v>
          </cell>
          <cell r="D26">
            <v>43</v>
          </cell>
        </row>
        <row r="27">
          <cell r="B27" t="str">
            <v>บางกอกน้อย</v>
          </cell>
          <cell r="D27">
            <v>43</v>
          </cell>
        </row>
        <row r="28">
          <cell r="B28" t="str">
            <v>ประเวศ</v>
          </cell>
          <cell r="D28">
            <v>42</v>
          </cell>
        </row>
        <row r="29">
          <cell r="B29" t="str">
            <v>คลองเตย</v>
          </cell>
          <cell r="D29">
            <v>41</v>
          </cell>
        </row>
        <row r="30">
          <cell r="B30" t="str">
            <v>คันนายาว</v>
          </cell>
          <cell r="D30">
            <v>41</v>
          </cell>
        </row>
        <row r="31">
          <cell r="B31" t="str">
            <v>จตุจักร</v>
          </cell>
          <cell r="D31">
            <v>41</v>
          </cell>
        </row>
        <row r="32">
          <cell r="B32" t="str">
            <v>บางนา</v>
          </cell>
          <cell r="D32">
            <v>39</v>
          </cell>
        </row>
        <row r="33">
          <cell r="B33" t="str">
            <v>บึงกุ่ม</v>
          </cell>
          <cell r="D33">
            <v>38</v>
          </cell>
        </row>
        <row r="34">
          <cell r="B34" t="str">
            <v>บางกอกใหญ่</v>
          </cell>
          <cell r="D34">
            <v>34</v>
          </cell>
        </row>
        <row r="35">
          <cell r="B35" t="str">
            <v>ลาดพร้าว</v>
          </cell>
          <cell r="D35">
            <v>34</v>
          </cell>
        </row>
        <row r="36">
          <cell r="B36" t="str">
            <v>ทุ่งครุ</v>
          </cell>
          <cell r="D36">
            <v>30</v>
          </cell>
        </row>
        <row r="37">
          <cell r="B37" t="str">
            <v>สะพานสูง</v>
          </cell>
          <cell r="D37">
            <v>30</v>
          </cell>
        </row>
        <row r="38">
          <cell r="B38" t="str">
            <v>บางคอแหลม</v>
          </cell>
          <cell r="D38">
            <v>29</v>
          </cell>
        </row>
        <row r="39">
          <cell r="B39" t="str">
            <v>พญาไท</v>
          </cell>
          <cell r="D39">
            <v>29</v>
          </cell>
        </row>
        <row r="40">
          <cell r="B40" t="str">
            <v>บางกะปิ</v>
          </cell>
          <cell r="D40">
            <v>28</v>
          </cell>
        </row>
        <row r="41">
          <cell r="B41" t="str">
            <v>ราษฎร์บูรณะ</v>
          </cell>
          <cell r="D41">
            <v>28</v>
          </cell>
        </row>
        <row r="42">
          <cell r="B42" t="str">
            <v>ราชเทวี</v>
          </cell>
          <cell r="D42">
            <v>25</v>
          </cell>
        </row>
        <row r="43">
          <cell r="B43" t="str">
            <v>สาทร</v>
          </cell>
          <cell r="D43">
            <v>25</v>
          </cell>
        </row>
        <row r="44">
          <cell r="B44" t="str">
            <v>ห้วยขวาง</v>
          </cell>
          <cell r="D44">
            <v>25</v>
          </cell>
        </row>
        <row r="45">
          <cell r="B45" t="str">
            <v>ดินแดง</v>
          </cell>
          <cell r="D45">
            <v>22</v>
          </cell>
        </row>
        <row r="46">
          <cell r="B46" t="str">
            <v>พระนคร</v>
          </cell>
          <cell r="D46">
            <v>21</v>
          </cell>
        </row>
        <row r="47">
          <cell r="B47" t="str">
            <v>ยานนาวา</v>
          </cell>
          <cell r="D47">
            <v>20</v>
          </cell>
        </row>
        <row r="48">
          <cell r="B48" t="str">
            <v>วังทองหลาง</v>
          </cell>
          <cell r="D48">
            <v>19</v>
          </cell>
        </row>
        <row r="49">
          <cell r="B49" t="str">
            <v>สัมพันธวงศ์</v>
          </cell>
          <cell r="D49">
            <v>19</v>
          </cell>
        </row>
        <row r="50">
          <cell r="B50" t="str">
            <v>ปทุมวัน</v>
          </cell>
          <cell r="D50">
            <v>17</v>
          </cell>
        </row>
        <row r="51">
          <cell r="B51" t="str">
            <v>วัฒนา</v>
          </cell>
          <cell r="D51">
            <v>17</v>
          </cell>
        </row>
        <row r="52">
          <cell r="B52" t="str">
            <v>ทวีวัฒนา</v>
          </cell>
          <cell r="D52">
            <v>16</v>
          </cell>
        </row>
        <row r="53">
          <cell r="B53" t="str">
            <v>บางรัก</v>
          </cell>
          <cell r="D53">
            <v>16</v>
          </cell>
        </row>
        <row r="54">
          <cell r="B54" t="str">
            <v>ป้อมปราบศัตรูพ่าย</v>
          </cell>
          <cell r="D54">
            <v>15</v>
          </cell>
        </row>
        <row r="55">
          <cell r="B55" t="str">
            <v>บางบอน</v>
          </cell>
          <cell r="D55">
            <v>12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(01-02) ด้าน"/>
      <sheetName val="(03)_POPเกินล้าน"/>
      <sheetName val="(04)pop A D H เขต"/>
      <sheetName val="(05) กราฟ"/>
      <sheetName val="pop A D H เขต  (ไม่ใช้)"/>
      <sheetName val="(06) แผนที่ประชากร"/>
      <sheetName val="(07-12) POPแขวง"/>
      <sheetName val="(13) POP7ปี "/>
      <sheetName val="(14a)_R POP กทม.  ประเทศ"/>
      <sheetName val="(14b)_Graph R POP กทม. ประเทศ"/>
      <sheetName val="(14b)_R POP กทม. ปรเทศ (ไม่ใช้)"/>
      <sheetName val="(15a)_pop กทม. ประเทศ4ปี"/>
      <sheetName val="(15b)_ความหนาแน่นกทม.-ประเทศ"/>
      <sheetName val="(16) pop_ประมาณการ54,55"/>
      <sheetName val="(17) กราฟ_POP"/>
      <sheetName val="(18)_pop_ประมาณการ54,55 (5จ.)"/>
      <sheetName val="(19) กราฟ_POP (2)"/>
      <sheetName val="(20-79) POPอายุตามเขต"/>
      <sheetName val="(80) สมรส หย่า ฯ"/>
      <sheetName val="(81) บ้าน"/>
      <sheetName val="(82) แผนที่บ้าน"/>
      <sheetName val="(83) เกิด-ตาย "/>
      <sheetName val="(84) แผนที่เกิด"/>
      <sheetName val="(85) แผนที่ตาย"/>
      <sheetName val="(86) ย้ายเข้า-ออก "/>
      <sheetName val="(87) แผนที่ย้ายเข้า"/>
      <sheetName val="(88) แผนที่ย้ายออก"/>
      <sheetName val="(89a)_รายจ่ายจริงกทม.ต่อปชก."/>
      <sheetName val="(89b)กราฟรายจ่ายจริงกทม.ต่อปชก"/>
      <sheetName val="(90) ประชากร15 UP+ผู้มีงานทำ"/>
      <sheetName val="(91a) ทั่วราชอาณาจักร"/>
      <sheetName val="(91b)ทั่วราชอาณาจักร1"/>
      <sheetName val="(92) กราฟ_ภาวะการทำงาน"/>
      <sheetName val="ทั่วราชอาณาจักร (ไม่ใช้)"/>
      <sheetName val="(93a) pop15up(สถานภาพแรงงงาน)"/>
      <sheetName val="(93b) ผู้มีงานทำ"/>
      <sheetName val="(94a) กทม."/>
      <sheetName val="(94b) ผู้มีงานทำ (2)"/>
      <sheetName val="(95) ผู้ว่างงาน"/>
      <sheetName val="(96a) ว่างงาน (เพิ่ม)"/>
      <sheetName val="(96b) ว่างงาน(เพิ่ม)"/>
      <sheetName val="(97) ประชากรแฝง"/>
      <sheetName val="(98) แรงงาน"/>
      <sheetName val="(99) ครัวเรือน"/>
      <sheetName val="(100) หลังคาเรือนของชุมชน"/>
      <sheetName val="(101)_กราฟ-หลังคาเรือนของชุมชน"/>
      <sheetName val="(102) แผนที่ชุมชน"/>
      <sheetName val="(103-104) ชุมชน"/>
      <sheetName val="(105)_สภาวะเศรษฐกิจฯ +กราฟ"/>
      <sheetName val="(106a)_สภาวะเศรษฐกิจฯ(2)"/>
      <sheetName val="(106b)_สภาวะเศรษฐกิจฯ(2)"/>
      <sheetName val="(107)_ภาวะครองชีพข้าราชการ"/>
      <sheetName val="(108)_ภาวะครองชีพข้าราชการ (2)"/>
      <sheetName val="(109)_ขรก.ลูกจ้าง ตามพ.ศ."/>
      <sheetName val=" (110)_ขรก.ลูกจ้าง (หน่วยงาน)"/>
      <sheetName val="(111)_ขรก.ครู ลูกจ้าง (เขต)"/>
      <sheetName val="(112)_กราฟ ขรก. ครู ลูกจ้าง"/>
      <sheetName val="(113a) อบรม สัมมนา"/>
      <sheetName val="(113b) กราฟ_อบรม สัมมนา"/>
      <sheetName val="(114-115) โครงการ อบรม สัมมนา"/>
    </sheetNames>
    <sheetDataSet>
      <sheetData sheetId="48">
        <row r="28">
          <cell r="I28" t="str">
            <v>ปี พ.ศ. 2553</v>
          </cell>
          <cell r="J28" t="str">
            <v>ปี พ.ศ. 2554</v>
          </cell>
          <cell r="K28" t="str">
            <v>ปี พ.ศ. 2555</v>
          </cell>
        </row>
        <row r="29">
          <cell r="H29" t="str">
            <v>คาอาหารและเครื่องดื่ม </v>
          </cell>
          <cell r="I29">
            <v>34.6</v>
          </cell>
          <cell r="J29">
            <v>33.6</v>
          </cell>
          <cell r="K29">
            <v>34.1</v>
          </cell>
        </row>
        <row r="30">
          <cell r="H30" t="str">
            <v>คาที่อยูอาศัยและเครื่องใชภายในบาน</v>
          </cell>
          <cell r="I30">
            <v>19.4</v>
          </cell>
          <cell r="J30">
            <v>20.4</v>
          </cell>
          <cell r="K30">
            <v>20</v>
          </cell>
        </row>
        <row r="31">
          <cell r="H31" t="str">
            <v>การเดินทางและยานพาหนะ</v>
          </cell>
          <cell r="I31">
            <v>18.9</v>
          </cell>
          <cell r="J31">
            <v>18.9</v>
          </cell>
          <cell r="K31">
            <v>19.3</v>
          </cell>
        </row>
        <row r="32">
          <cell r="H32" t="str">
            <v>ใช้ส่วนบุคคล/เครื่องนุงหม/รองเทา</v>
          </cell>
          <cell r="I32">
            <v>5.5</v>
          </cell>
          <cell r="J32">
            <v>6.1</v>
          </cell>
          <cell r="K32">
            <v>5.4</v>
          </cell>
        </row>
        <row r="33">
          <cell r="H33" t="str">
            <v>การสื่อสาร</v>
          </cell>
          <cell r="I33">
            <v>3.1</v>
          </cell>
          <cell r="J33">
            <v>3.1</v>
          </cell>
          <cell r="K33">
            <v>3.1</v>
          </cell>
        </row>
        <row r="34">
          <cell r="H34" t="str">
            <v>ในการบันเทิง/การจัดงานพิธี</v>
          </cell>
          <cell r="I34">
            <v>2.2</v>
          </cell>
          <cell r="J34">
            <v>1.9</v>
          </cell>
          <cell r="K34">
            <v>1.1</v>
          </cell>
        </row>
        <row r="35">
          <cell r="H35" t="str">
            <v>การศึกษา</v>
          </cell>
          <cell r="I35">
            <v>1.9</v>
          </cell>
          <cell r="J35">
            <v>1.6</v>
          </cell>
          <cell r="K35">
            <v>1.8</v>
          </cell>
        </row>
        <row r="36">
          <cell r="H36" t="str">
            <v>คาเวชภัณฑ/คารักษาพยาบาล</v>
          </cell>
          <cell r="I36">
            <v>1.7</v>
          </cell>
          <cell r="J36">
            <v>1.5</v>
          </cell>
          <cell r="K36">
            <v>1.6</v>
          </cell>
        </row>
        <row r="37">
          <cell r="H37" t="str">
            <v>กิจกรรมทางศาสนา</v>
          </cell>
          <cell r="I37">
            <v>1</v>
          </cell>
          <cell r="J37">
            <v>1</v>
          </cell>
          <cell r="K37">
            <v>1.9</v>
          </cell>
        </row>
        <row r="38">
          <cell r="H38" t="str">
            <v>คาใชจายที่ไมเกี่ยวกับการอุปโภคบริโภค </v>
          </cell>
          <cell r="I38">
            <v>11.7</v>
          </cell>
          <cell r="J38">
            <v>11.9</v>
          </cell>
          <cell r="K38">
            <v>11.7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I59"/>
  <sheetViews>
    <sheetView zoomScalePageLayoutView="0" workbookViewId="0" topLeftCell="A1">
      <selection activeCell="K10" sqref="K10"/>
    </sheetView>
  </sheetViews>
  <sheetFormatPr defaultColWidth="9.140625" defaultRowHeight="23.25"/>
  <cols>
    <col min="1" max="1" width="16.28125" style="92" customWidth="1"/>
    <col min="2" max="16384" width="9.140625" style="92" customWidth="1"/>
  </cols>
  <sheetData>
    <row r="1" spans="1:8" s="86" customFormat="1" ht="18.75">
      <c r="A1" s="571" t="s">
        <v>585</v>
      </c>
      <c r="B1" s="571"/>
      <c r="C1" s="571"/>
      <c r="D1" s="571"/>
      <c r="E1" s="571"/>
      <c r="F1" s="571"/>
      <c r="G1" s="571"/>
      <c r="H1" s="571"/>
    </row>
    <row r="2" spans="1:8" s="71" customFormat="1" ht="17.25" customHeight="1">
      <c r="A2" s="572" t="s">
        <v>15</v>
      </c>
      <c r="B2" s="572">
        <v>2549</v>
      </c>
      <c r="C2" s="572">
        <v>2550</v>
      </c>
      <c r="D2" s="572">
        <v>2551</v>
      </c>
      <c r="E2" s="573">
        <v>2552</v>
      </c>
      <c r="F2" s="573">
        <v>2553</v>
      </c>
      <c r="G2" s="573">
        <v>2554</v>
      </c>
      <c r="H2" s="573">
        <v>2555</v>
      </c>
    </row>
    <row r="3" spans="1:8" s="87" customFormat="1" ht="15.75">
      <c r="A3" s="574" t="s">
        <v>14</v>
      </c>
      <c r="B3" s="575">
        <v>5695956</v>
      </c>
      <c r="C3" s="575">
        <v>5716248</v>
      </c>
      <c r="D3" s="575">
        <v>5710883</v>
      </c>
      <c r="E3" s="575">
        <v>5702595</v>
      </c>
      <c r="F3" s="575">
        <v>5701394</v>
      </c>
      <c r="G3" s="577">
        <v>5674843</v>
      </c>
      <c r="H3" s="577">
        <v>5673560</v>
      </c>
    </row>
    <row r="4" spans="1:8" s="87" customFormat="1" ht="15.75">
      <c r="A4" s="574" t="s">
        <v>156</v>
      </c>
      <c r="B4" s="575">
        <v>2555587</v>
      </c>
      <c r="C4" s="575">
        <v>2552894</v>
      </c>
      <c r="D4" s="575">
        <v>2565117</v>
      </c>
      <c r="E4" s="575">
        <v>2571292</v>
      </c>
      <c r="F4" s="575">
        <v>2582089</v>
      </c>
      <c r="G4" s="577">
        <v>2585325</v>
      </c>
      <c r="H4" s="577">
        <v>2601167</v>
      </c>
    </row>
    <row r="5" spans="1:8" s="87" customFormat="1" ht="15.75">
      <c r="A5" s="574" t="s">
        <v>157</v>
      </c>
      <c r="B5" s="575">
        <v>1783035</v>
      </c>
      <c r="C5" s="575">
        <v>1785709</v>
      </c>
      <c r="D5" s="575">
        <v>1795453</v>
      </c>
      <c r="E5" s="575">
        <v>1803754</v>
      </c>
      <c r="F5" s="575">
        <v>1813088</v>
      </c>
      <c r="G5" s="577">
        <v>1816057</v>
      </c>
      <c r="H5" s="577">
        <v>1826920</v>
      </c>
    </row>
    <row r="6" spans="1:8" s="87" customFormat="1" ht="15.75">
      <c r="A6" s="574" t="s">
        <v>158</v>
      </c>
      <c r="B6" s="575">
        <v>1750500</v>
      </c>
      <c r="C6" s="575">
        <v>1752414</v>
      </c>
      <c r="D6" s="575">
        <v>1756101</v>
      </c>
      <c r="E6" s="575">
        <v>1762242</v>
      </c>
      <c r="F6" s="575">
        <v>1767601</v>
      </c>
      <c r="G6" s="577">
        <v>1766066</v>
      </c>
      <c r="H6" s="577">
        <v>1774816</v>
      </c>
    </row>
    <row r="7" spans="1:8" s="87" customFormat="1" ht="15.75">
      <c r="A7" s="574" t="s">
        <v>159</v>
      </c>
      <c r="B7" s="575">
        <v>1658298</v>
      </c>
      <c r="C7" s="575">
        <v>1664399</v>
      </c>
      <c r="D7" s="575">
        <v>1670317</v>
      </c>
      <c r="E7" s="575">
        <v>1632548</v>
      </c>
      <c r="F7" s="575">
        <v>1640479</v>
      </c>
      <c r="G7" s="577">
        <v>1646144</v>
      </c>
      <c r="H7" s="577">
        <v>1655642</v>
      </c>
    </row>
    <row r="8" spans="1:8" s="87" customFormat="1" ht="15.75">
      <c r="A8" s="574" t="s">
        <v>160</v>
      </c>
      <c r="B8" s="575">
        <v>1536722</v>
      </c>
      <c r="C8" s="575">
        <v>1536070</v>
      </c>
      <c r="D8" s="575">
        <v>1541650</v>
      </c>
      <c r="E8" s="575">
        <v>1546784</v>
      </c>
      <c r="F8" s="575">
        <v>1553765</v>
      </c>
      <c r="G8" s="577">
        <v>1559085</v>
      </c>
      <c r="H8" s="577">
        <v>1566740</v>
      </c>
    </row>
    <row r="9" spans="1:8" s="87" customFormat="1" ht="15.75">
      <c r="A9" s="574" t="s">
        <v>161</v>
      </c>
      <c r="B9" s="575">
        <v>1527562</v>
      </c>
      <c r="C9" s="575">
        <v>1530686</v>
      </c>
      <c r="D9" s="575">
        <v>1535629</v>
      </c>
      <c r="E9" s="575">
        <v>1538940</v>
      </c>
      <c r="F9" s="575">
        <v>1544786</v>
      </c>
      <c r="G9" s="577">
        <v>1548107</v>
      </c>
      <c r="H9" s="577">
        <v>1557298</v>
      </c>
    </row>
    <row r="10" spans="1:8" s="87" customFormat="1" ht="15.75">
      <c r="A10" s="574" t="s">
        <v>162</v>
      </c>
      <c r="B10" s="575">
        <v>1510460</v>
      </c>
      <c r="C10" s="575">
        <v>1506997</v>
      </c>
      <c r="D10" s="575">
        <v>1513163</v>
      </c>
      <c r="E10" s="575">
        <v>1516499</v>
      </c>
      <c r="F10" s="575">
        <v>1522561</v>
      </c>
      <c r="G10" s="577">
        <v>1526071</v>
      </c>
      <c r="H10" s="577">
        <v>1534887</v>
      </c>
    </row>
    <row r="11" spans="1:8" s="87" customFormat="1" ht="15.75">
      <c r="A11" s="574" t="s">
        <v>163</v>
      </c>
      <c r="B11" s="575">
        <v>1446484</v>
      </c>
      <c r="C11" s="575">
        <v>1443011</v>
      </c>
      <c r="D11" s="575">
        <v>1441412</v>
      </c>
      <c r="E11" s="575">
        <v>1446345</v>
      </c>
      <c r="F11" s="575">
        <v>1452471</v>
      </c>
      <c r="G11" s="577">
        <v>1452203</v>
      </c>
      <c r="H11" s="577">
        <v>1458370</v>
      </c>
    </row>
    <row r="12" spans="1:8" s="87" customFormat="1" ht="15.75">
      <c r="A12" s="574" t="s">
        <v>164</v>
      </c>
      <c r="B12" s="575">
        <v>1375257</v>
      </c>
      <c r="C12" s="575">
        <v>1372672</v>
      </c>
      <c r="D12" s="575">
        <v>1375560</v>
      </c>
      <c r="E12" s="575">
        <v>1377827</v>
      </c>
      <c r="F12" s="575">
        <v>1381761</v>
      </c>
      <c r="G12" s="577">
        <v>1380399</v>
      </c>
      <c r="H12" s="577">
        <v>1386277</v>
      </c>
    </row>
    <row r="13" spans="1:8" s="87" customFormat="1" ht="15.75">
      <c r="A13" s="574" t="s">
        <v>165</v>
      </c>
      <c r="B13" s="575">
        <v>1317501</v>
      </c>
      <c r="C13" s="575">
        <v>1324915</v>
      </c>
      <c r="D13" s="575">
        <v>1335768</v>
      </c>
      <c r="E13" s="575">
        <v>1343954</v>
      </c>
      <c r="F13" s="575">
        <v>1357023</v>
      </c>
      <c r="G13" s="577">
        <v>1367010</v>
      </c>
      <c r="H13" s="577">
        <v>1378574</v>
      </c>
    </row>
    <row r="14" spans="1:8" s="87" customFormat="1" ht="15.75">
      <c r="A14" s="574" t="s">
        <v>166</v>
      </c>
      <c r="B14" s="575">
        <v>1209290</v>
      </c>
      <c r="C14" s="575">
        <v>1233446</v>
      </c>
      <c r="D14" s="575">
        <v>1264687</v>
      </c>
      <c r="E14" s="575">
        <v>1289590</v>
      </c>
      <c r="F14" s="575">
        <v>1316293</v>
      </c>
      <c r="G14" s="577">
        <v>1338656</v>
      </c>
      <c r="H14" s="577">
        <v>1364002</v>
      </c>
    </row>
    <row r="15" spans="1:8" s="87" customFormat="1" ht="15.75">
      <c r="A15" s="574" t="s">
        <v>167</v>
      </c>
      <c r="B15" s="575">
        <v>1310047</v>
      </c>
      <c r="C15" s="575">
        <v>1308589</v>
      </c>
      <c r="D15" s="575">
        <v>1307212</v>
      </c>
      <c r="E15" s="575">
        <v>1308159</v>
      </c>
      <c r="F15" s="575">
        <v>1309708</v>
      </c>
      <c r="G15" s="577">
        <v>1305058</v>
      </c>
      <c r="H15" s="577">
        <v>1308570</v>
      </c>
    </row>
    <row r="16" spans="1:8" s="87" customFormat="1" ht="15.75">
      <c r="A16" s="574" t="s">
        <v>19</v>
      </c>
      <c r="B16" s="575">
        <v>1107626</v>
      </c>
      <c r="C16" s="575">
        <v>1126940</v>
      </c>
      <c r="D16" s="575">
        <v>1147224</v>
      </c>
      <c r="E16" s="575">
        <v>1164105</v>
      </c>
      <c r="F16" s="575">
        <v>1185180</v>
      </c>
      <c r="G16" s="577">
        <v>1203223</v>
      </c>
      <c r="H16" s="577">
        <v>1223302</v>
      </c>
    </row>
    <row r="17" spans="1:8" s="87" customFormat="1" ht="15.75">
      <c r="A17" s="574" t="s">
        <v>168</v>
      </c>
      <c r="B17" s="575">
        <v>1225713</v>
      </c>
      <c r="C17" s="575">
        <v>1225013</v>
      </c>
      <c r="D17" s="575">
        <v>1227317</v>
      </c>
      <c r="E17" s="575">
        <v>1194933</v>
      </c>
      <c r="F17" s="575">
        <v>1198218</v>
      </c>
      <c r="G17" s="577">
        <v>1198656</v>
      </c>
      <c r="H17" s="577">
        <v>1200423</v>
      </c>
    </row>
    <row r="18" spans="1:8" s="87" customFormat="1" ht="15.75">
      <c r="A18" s="574" t="s">
        <v>20</v>
      </c>
      <c r="B18" s="575" t="s">
        <v>84</v>
      </c>
      <c r="C18" s="575">
        <v>1024191</v>
      </c>
      <c r="D18" s="575">
        <v>1052592</v>
      </c>
      <c r="E18" s="575">
        <v>1078071</v>
      </c>
      <c r="F18" s="575">
        <v>1101743</v>
      </c>
      <c r="G18" s="577">
        <v>1122627</v>
      </c>
      <c r="H18" s="577">
        <v>1141673</v>
      </c>
    </row>
    <row r="19" spans="1:8" s="87" customFormat="1" ht="15.75">
      <c r="A19" s="574" t="s">
        <v>169</v>
      </c>
      <c r="B19" s="575">
        <v>1119146</v>
      </c>
      <c r="C19" s="575">
        <v>1119597</v>
      </c>
      <c r="D19" s="575">
        <v>1122647</v>
      </c>
      <c r="E19" s="575">
        <v>1125166</v>
      </c>
      <c r="F19" s="575">
        <v>1127423</v>
      </c>
      <c r="G19" s="577">
        <v>1127423</v>
      </c>
      <c r="H19" s="577">
        <v>1133034</v>
      </c>
    </row>
    <row r="20" spans="1:8" s="87" customFormat="1" ht="15.75">
      <c r="A20" s="574" t="s">
        <v>170</v>
      </c>
      <c r="B20" s="575">
        <v>1109046</v>
      </c>
      <c r="C20" s="575">
        <v>1113064</v>
      </c>
      <c r="D20" s="575">
        <v>1116034</v>
      </c>
      <c r="E20" s="575">
        <v>1118449</v>
      </c>
      <c r="F20" s="575">
        <v>1122905</v>
      </c>
      <c r="G20" s="577">
        <v>1123351</v>
      </c>
      <c r="H20" s="577">
        <v>1129174</v>
      </c>
    </row>
    <row r="21" spans="1:8" s="87" customFormat="1" ht="15.75">
      <c r="A21" s="574" t="s">
        <v>171</v>
      </c>
      <c r="B21" s="575">
        <v>1076015</v>
      </c>
      <c r="C21" s="575">
        <v>1073683</v>
      </c>
      <c r="D21" s="575">
        <v>1074239</v>
      </c>
      <c r="E21" s="575">
        <v>1072868</v>
      </c>
      <c r="F21" s="575">
        <v>1073495</v>
      </c>
      <c r="G21" s="577">
        <v>1071686</v>
      </c>
      <c r="H21" s="577">
        <v>1073347</v>
      </c>
    </row>
    <row r="22" spans="1:8" s="87" customFormat="1" ht="15.75">
      <c r="A22" s="574" t="s">
        <v>22</v>
      </c>
      <c r="B22" s="575" t="s">
        <v>84</v>
      </c>
      <c r="C22" s="575" t="s">
        <v>84</v>
      </c>
      <c r="D22" s="575" t="s">
        <v>84</v>
      </c>
      <c r="E22" s="575" t="s">
        <v>84</v>
      </c>
      <c r="F22" s="575" t="s">
        <v>84</v>
      </c>
      <c r="G22" s="577">
        <v>1010898</v>
      </c>
      <c r="H22" s="577">
        <v>1033837</v>
      </c>
    </row>
    <row r="23" spans="1:9" s="87" customFormat="1" ht="15.75">
      <c r="A23" s="574" t="s">
        <v>172</v>
      </c>
      <c r="B23" s="575" t="s">
        <v>84</v>
      </c>
      <c r="C23" s="575" t="s">
        <v>84</v>
      </c>
      <c r="D23" s="575" t="s">
        <v>84</v>
      </c>
      <c r="E23" s="575" t="s">
        <v>84</v>
      </c>
      <c r="F23" s="575">
        <v>1000383</v>
      </c>
      <c r="G23" s="577">
        <v>1012064</v>
      </c>
      <c r="H23" s="577">
        <v>1023288</v>
      </c>
      <c r="I23" s="90"/>
    </row>
    <row r="24" spans="1:8" s="87" customFormat="1" ht="15.75">
      <c r="A24" s="579" t="s">
        <v>173</v>
      </c>
      <c r="B24" s="707">
        <v>1002317</v>
      </c>
      <c r="C24" s="707" t="s">
        <v>84</v>
      </c>
      <c r="D24" s="707" t="s">
        <v>84</v>
      </c>
      <c r="E24" s="707" t="s">
        <v>84</v>
      </c>
      <c r="F24" s="707" t="s">
        <v>84</v>
      </c>
      <c r="G24" s="708" t="s">
        <v>84</v>
      </c>
      <c r="H24" s="708" t="s">
        <v>84</v>
      </c>
    </row>
    <row r="25" spans="1:8" s="91" customFormat="1" ht="16.5" customHeight="1">
      <c r="A25" s="582" t="s">
        <v>174</v>
      </c>
      <c r="B25" s="583"/>
      <c r="C25" s="583"/>
      <c r="D25" s="583"/>
      <c r="E25" s="583"/>
      <c r="F25" s="583"/>
      <c r="G25" s="583"/>
      <c r="H25" s="583"/>
    </row>
    <row r="26" spans="1:8" s="91" customFormat="1" ht="15.75">
      <c r="A26" s="582" t="s">
        <v>179</v>
      </c>
      <c r="B26" s="583"/>
      <c r="C26" s="583"/>
      <c r="D26" s="583"/>
      <c r="E26" s="583"/>
      <c r="F26" s="583"/>
      <c r="G26" s="583"/>
      <c r="H26" s="583"/>
    </row>
    <row r="27" ht="14.25" customHeight="1"/>
    <row r="29" spans="1:8" ht="15.75">
      <c r="A29" s="87"/>
      <c r="B29" s="90"/>
      <c r="C29" s="90"/>
      <c r="D29" s="90"/>
      <c r="E29" s="90"/>
      <c r="F29" s="93"/>
      <c r="G29" s="93"/>
      <c r="H29" s="93"/>
    </row>
    <row r="30" spans="1:8" ht="15.75">
      <c r="A30" s="87"/>
      <c r="B30" s="90"/>
      <c r="C30" s="90"/>
      <c r="D30" s="90"/>
      <c r="E30" s="90"/>
      <c r="F30" s="93"/>
      <c r="G30" s="93"/>
      <c r="H30" s="93"/>
    </row>
    <row r="31" spans="1:8" ht="15.75">
      <c r="A31" s="87"/>
      <c r="B31" s="90"/>
      <c r="C31" s="90"/>
      <c r="D31" s="90"/>
      <c r="E31" s="90"/>
      <c r="F31" s="93"/>
      <c r="G31" s="93"/>
      <c r="H31" s="93"/>
    </row>
    <row r="32" spans="1:8" ht="15.75">
      <c r="A32" s="87"/>
      <c r="B32" s="90"/>
      <c r="C32" s="90"/>
      <c r="D32" s="90"/>
      <c r="E32" s="90"/>
      <c r="F32" s="93"/>
      <c r="G32" s="93"/>
      <c r="H32" s="93"/>
    </row>
    <row r="33" spans="1:8" ht="15.75">
      <c r="A33" s="87"/>
      <c r="B33" s="90"/>
      <c r="C33" s="90"/>
      <c r="D33" s="90"/>
      <c r="E33" s="90"/>
      <c r="F33" s="93"/>
      <c r="G33" s="93"/>
      <c r="H33" s="93"/>
    </row>
    <row r="34" spans="1:8" ht="15.75">
      <c r="A34" s="87"/>
      <c r="B34" s="90"/>
      <c r="C34" s="90"/>
      <c r="D34" s="90"/>
      <c r="E34" s="90"/>
      <c r="F34" s="93"/>
      <c r="G34" s="93"/>
      <c r="H34" s="93"/>
    </row>
    <row r="35" spans="1:8" ht="15.75">
      <c r="A35" s="87"/>
      <c r="B35" s="89"/>
      <c r="C35" s="89"/>
      <c r="D35" s="89"/>
      <c r="E35" s="89"/>
      <c r="F35" s="88"/>
      <c r="G35" s="88"/>
      <c r="H35" s="93"/>
    </row>
    <row r="36" spans="1:8" ht="15.75">
      <c r="A36" s="87"/>
      <c r="B36" s="90"/>
      <c r="C36" s="90"/>
      <c r="D36" s="90"/>
      <c r="E36" s="90"/>
      <c r="F36" s="93"/>
      <c r="G36" s="93"/>
      <c r="H36" s="88"/>
    </row>
    <row r="37" spans="1:8" ht="15.75">
      <c r="A37" s="87"/>
      <c r="B37" s="87"/>
      <c r="C37" s="87"/>
      <c r="D37" s="87"/>
      <c r="E37" s="87"/>
      <c r="F37" s="87"/>
      <c r="G37" s="87"/>
      <c r="H37" s="87"/>
    </row>
    <row r="38" spans="1:8" ht="15.75">
      <c r="A38" s="87"/>
      <c r="B38" s="87"/>
      <c r="C38" s="87"/>
      <c r="D38" s="87"/>
      <c r="E38" s="87"/>
      <c r="F38" s="87"/>
      <c r="G38" s="87"/>
      <c r="H38" s="87"/>
    </row>
    <row r="39" spans="1:8" ht="15.75">
      <c r="A39" s="87"/>
      <c r="B39" s="87"/>
      <c r="C39" s="87"/>
      <c r="D39" s="87"/>
      <c r="E39" s="87"/>
      <c r="F39" s="87"/>
      <c r="G39" s="87"/>
      <c r="H39" s="87"/>
    </row>
    <row r="40" spans="1:8" ht="15.75">
      <c r="A40" s="87"/>
      <c r="B40" s="87"/>
      <c r="C40" s="87"/>
      <c r="D40" s="87"/>
      <c r="E40" s="87"/>
      <c r="F40" s="87"/>
      <c r="G40" s="87"/>
      <c r="H40" s="87"/>
    </row>
    <row r="41" spans="1:8" ht="15.75">
      <c r="A41" s="87"/>
      <c r="B41" s="87"/>
      <c r="C41" s="87"/>
      <c r="D41" s="87"/>
      <c r="E41" s="87"/>
      <c r="F41" s="87"/>
      <c r="G41" s="87"/>
      <c r="H41" s="87"/>
    </row>
    <row r="42" spans="1:8" ht="15.75">
      <c r="A42" s="87"/>
      <c r="B42" s="87"/>
      <c r="C42" s="87"/>
      <c r="D42" s="87"/>
      <c r="E42" s="87"/>
      <c r="F42" s="87"/>
      <c r="G42" s="87"/>
      <c r="H42" s="87"/>
    </row>
    <row r="43" spans="1:8" ht="15.75">
      <c r="A43" s="87"/>
      <c r="B43" s="87"/>
      <c r="C43" s="87"/>
      <c r="D43" s="87"/>
      <c r="E43" s="87"/>
      <c r="F43" s="87"/>
      <c r="G43" s="87"/>
      <c r="H43" s="87"/>
    </row>
    <row r="44" spans="1:8" ht="15.75">
      <c r="A44" s="87"/>
      <c r="B44" s="87"/>
      <c r="C44" s="87"/>
      <c r="D44" s="87"/>
      <c r="E44" s="87"/>
      <c r="F44" s="87"/>
      <c r="G44" s="87"/>
      <c r="H44" s="87"/>
    </row>
    <row r="45" spans="1:8" ht="15.75">
      <c r="A45" s="87"/>
      <c r="B45" s="87"/>
      <c r="C45" s="87"/>
      <c r="D45" s="87"/>
      <c r="E45" s="87"/>
      <c r="F45" s="87"/>
      <c r="G45" s="87"/>
      <c r="H45" s="87"/>
    </row>
    <row r="46" spans="1:8" ht="15.75">
      <c r="A46" s="87"/>
      <c r="B46" s="87"/>
      <c r="C46" s="87"/>
      <c r="D46" s="87"/>
      <c r="E46" s="87"/>
      <c r="F46" s="87"/>
      <c r="G46" s="87"/>
      <c r="H46" s="87"/>
    </row>
    <row r="47" spans="1:8" ht="15.75">
      <c r="A47" s="87"/>
      <c r="B47" s="87"/>
      <c r="C47" s="87"/>
      <c r="D47" s="87"/>
      <c r="E47" s="87"/>
      <c r="F47" s="87"/>
      <c r="G47" s="87"/>
      <c r="H47" s="87"/>
    </row>
    <row r="48" spans="1:8" ht="15.75">
      <c r="A48" s="87"/>
      <c r="B48" s="87"/>
      <c r="C48" s="87"/>
      <c r="D48" s="87"/>
      <c r="E48" s="87"/>
      <c r="F48" s="87"/>
      <c r="G48" s="87"/>
      <c r="H48" s="87"/>
    </row>
    <row r="49" spans="1:8" ht="15.75">
      <c r="A49" s="87"/>
      <c r="B49" s="87"/>
      <c r="C49" s="87"/>
      <c r="D49" s="87"/>
      <c r="E49" s="87"/>
      <c r="F49" s="87"/>
      <c r="G49" s="87"/>
      <c r="H49" s="87"/>
    </row>
    <row r="50" spans="1:8" ht="15.75">
      <c r="A50" s="87"/>
      <c r="B50" s="87"/>
      <c r="C50" s="87"/>
      <c r="D50" s="87"/>
      <c r="E50" s="87"/>
      <c r="F50" s="87"/>
      <c r="G50" s="87"/>
      <c r="H50" s="87"/>
    </row>
    <row r="51" spans="1:8" ht="15.75">
      <c r="A51" s="87"/>
      <c r="B51" s="87"/>
      <c r="C51" s="87"/>
      <c r="D51" s="87"/>
      <c r="E51" s="87"/>
      <c r="F51" s="87"/>
      <c r="G51" s="87"/>
      <c r="H51" s="87"/>
    </row>
    <row r="52" spans="1:8" ht="15.75">
      <c r="A52" s="87"/>
      <c r="B52" s="87"/>
      <c r="C52" s="87"/>
      <c r="D52" s="87"/>
      <c r="E52" s="87"/>
      <c r="F52" s="87"/>
      <c r="G52" s="87"/>
      <c r="H52" s="87"/>
    </row>
    <row r="53" spans="1:8" ht="15.75">
      <c r="A53" s="87"/>
      <c r="B53" s="87"/>
      <c r="C53" s="87"/>
      <c r="D53" s="87"/>
      <c r="E53" s="87"/>
      <c r="F53" s="87"/>
      <c r="G53" s="87"/>
      <c r="H53" s="87"/>
    </row>
    <row r="54" spans="1:8" ht="15.75">
      <c r="A54" s="87"/>
      <c r="B54" s="87"/>
      <c r="C54" s="87"/>
      <c r="D54" s="87"/>
      <c r="E54" s="87"/>
      <c r="F54" s="87"/>
      <c r="G54" s="87"/>
      <c r="H54" s="87"/>
    </row>
    <row r="55" spans="1:8" ht="15.75">
      <c r="A55" s="87"/>
      <c r="B55" s="87"/>
      <c r="C55" s="87"/>
      <c r="D55" s="87"/>
      <c r="E55" s="87"/>
      <c r="F55" s="87"/>
      <c r="G55" s="87"/>
      <c r="H55" s="87"/>
    </row>
    <row r="56" spans="1:8" ht="15.75">
      <c r="A56" s="87"/>
      <c r="B56" s="87"/>
      <c r="C56" s="87"/>
      <c r="D56" s="87"/>
      <c r="E56" s="87"/>
      <c r="F56" s="87"/>
      <c r="G56" s="87"/>
      <c r="H56" s="87"/>
    </row>
    <row r="57" spans="1:8" ht="15.75">
      <c r="A57" s="87"/>
      <c r="B57" s="87"/>
      <c r="C57" s="87"/>
      <c r="D57" s="87"/>
      <c r="E57" s="87"/>
      <c r="F57" s="87"/>
      <c r="G57" s="87"/>
      <c r="H57" s="87"/>
    </row>
    <row r="58" spans="1:8" ht="15.75">
      <c r="A58" s="87"/>
      <c r="B58" s="87"/>
      <c r="C58" s="87"/>
      <c r="D58" s="87"/>
      <c r="E58" s="87"/>
      <c r="F58" s="87"/>
      <c r="G58" s="87"/>
      <c r="H58" s="87"/>
    </row>
    <row r="59" spans="1:8" ht="15.75">
      <c r="A59" s="87"/>
      <c r="B59" s="87"/>
      <c r="C59" s="87"/>
      <c r="D59" s="87"/>
      <c r="E59" s="87"/>
      <c r="F59" s="87"/>
      <c r="G59" s="87"/>
      <c r="H59" s="87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</sheetPr>
  <dimension ref="A1:DG164"/>
  <sheetViews>
    <sheetView view="pageBreakPreview" zoomScaleSheetLayoutView="100" zoomScalePageLayoutView="0" workbookViewId="0" topLeftCell="A1">
      <selection activeCell="DP6" sqref="DP6"/>
    </sheetView>
  </sheetViews>
  <sheetFormatPr defaultColWidth="9.140625" defaultRowHeight="21.75" customHeight="1"/>
  <cols>
    <col min="1" max="1" width="14.28125" style="145" customWidth="1"/>
    <col min="2" max="2" width="4.57421875" style="146" customWidth="1"/>
    <col min="3" max="104" width="7.7109375" style="147" customWidth="1"/>
    <col min="105" max="105" width="23.00390625" style="190" customWidth="1"/>
    <col min="106" max="106" width="23.140625" style="147" customWidth="1"/>
    <col min="107" max="107" width="15.421875" style="147" customWidth="1"/>
    <col min="108" max="108" width="20.00390625" style="147" customWidth="1"/>
    <col min="109" max="109" width="17.57421875" style="147" customWidth="1"/>
    <col min="110" max="16384" width="9.140625" style="148" customWidth="1"/>
  </cols>
  <sheetData>
    <row r="1" spans="1:111" s="119" customFormat="1" ht="22.5">
      <c r="A1" s="732" t="s">
        <v>594</v>
      </c>
      <c r="B1" s="732"/>
      <c r="C1" s="732"/>
      <c r="D1" s="732"/>
      <c r="E1" s="732"/>
      <c r="F1" s="732"/>
      <c r="G1" s="732"/>
      <c r="H1" s="732"/>
      <c r="I1" s="732"/>
      <c r="J1" s="732"/>
      <c r="K1" s="732"/>
      <c r="L1" s="732"/>
      <c r="M1" s="732"/>
      <c r="N1" s="732"/>
      <c r="O1" s="732"/>
      <c r="P1" s="732"/>
      <c r="Q1" s="732"/>
      <c r="R1" s="732"/>
      <c r="S1" s="732"/>
      <c r="T1" s="732"/>
      <c r="U1" s="732"/>
      <c r="V1" s="732"/>
      <c r="W1" s="732"/>
      <c r="X1" s="732"/>
      <c r="Y1" s="732"/>
      <c r="Z1" s="732"/>
      <c r="AA1" s="732"/>
      <c r="AB1" s="732"/>
      <c r="AC1" s="732"/>
      <c r="AD1" s="732"/>
      <c r="AE1" s="732"/>
      <c r="AF1" s="732"/>
      <c r="AG1" s="732"/>
      <c r="AH1" s="732"/>
      <c r="AI1" s="732"/>
      <c r="AJ1" s="732"/>
      <c r="AK1" s="732"/>
      <c r="AL1" s="732"/>
      <c r="AM1" s="732"/>
      <c r="AN1" s="732"/>
      <c r="AO1" s="732"/>
      <c r="AP1" s="732"/>
      <c r="AQ1" s="732"/>
      <c r="AR1" s="732"/>
      <c r="AS1" s="732"/>
      <c r="AT1" s="732"/>
      <c r="AU1" s="732"/>
      <c r="AV1" s="732"/>
      <c r="AW1" s="732"/>
      <c r="AX1" s="732"/>
      <c r="AY1" s="732"/>
      <c r="AZ1" s="732"/>
      <c r="BA1" s="732"/>
      <c r="BB1" s="732"/>
      <c r="BC1" s="732"/>
      <c r="BD1" s="732"/>
      <c r="BE1" s="732"/>
      <c r="BF1" s="732"/>
      <c r="BG1" s="732"/>
      <c r="BH1" s="732"/>
      <c r="BI1" s="732"/>
      <c r="BJ1" s="732"/>
      <c r="BK1" s="732"/>
      <c r="BL1" s="732"/>
      <c r="BM1" s="732"/>
      <c r="BN1" s="732"/>
      <c r="BO1" s="732"/>
      <c r="BP1" s="732"/>
      <c r="BQ1" s="732"/>
      <c r="BR1" s="732"/>
      <c r="BS1" s="732"/>
      <c r="BT1" s="732"/>
      <c r="BU1" s="732"/>
      <c r="BV1" s="732"/>
      <c r="BW1" s="732"/>
      <c r="BX1" s="732"/>
      <c r="BY1" s="732"/>
      <c r="BZ1" s="732"/>
      <c r="CA1" s="732"/>
      <c r="CB1" s="732"/>
      <c r="CC1" s="732"/>
      <c r="CD1" s="732"/>
      <c r="CE1" s="732"/>
      <c r="CF1" s="732"/>
      <c r="CG1" s="732"/>
      <c r="CH1" s="732"/>
      <c r="CI1" s="732"/>
      <c r="CJ1" s="732"/>
      <c r="CK1" s="732"/>
      <c r="CL1" s="732"/>
      <c r="CM1" s="732"/>
      <c r="CN1" s="732"/>
      <c r="CO1" s="732"/>
      <c r="CP1" s="732"/>
      <c r="CQ1" s="732"/>
      <c r="CR1" s="732"/>
      <c r="CS1" s="732"/>
      <c r="CT1" s="732"/>
      <c r="CU1" s="732"/>
      <c r="CV1" s="732"/>
      <c r="CW1" s="732"/>
      <c r="CX1" s="732"/>
      <c r="CY1" s="732"/>
      <c r="CZ1" s="732"/>
      <c r="DA1" s="732"/>
      <c r="DB1" s="732"/>
      <c r="DC1" s="732"/>
      <c r="DD1" s="732"/>
      <c r="DE1" s="732"/>
      <c r="DF1" s="118"/>
      <c r="DG1" s="118"/>
    </row>
    <row r="2" spans="1:109" s="122" customFormat="1" ht="23.25" customHeight="1">
      <c r="A2" s="733" t="s">
        <v>29</v>
      </c>
      <c r="B2" s="733" t="s">
        <v>25</v>
      </c>
      <c r="C2" s="123" t="s">
        <v>31</v>
      </c>
      <c r="D2" s="123">
        <v>1</v>
      </c>
      <c r="E2" s="123">
        <v>2</v>
      </c>
      <c r="F2" s="123">
        <v>3</v>
      </c>
      <c r="G2" s="123">
        <v>4</v>
      </c>
      <c r="H2" s="123">
        <v>5</v>
      </c>
      <c r="I2" s="123">
        <v>6</v>
      </c>
      <c r="J2" s="123">
        <v>7</v>
      </c>
      <c r="K2" s="123">
        <v>8</v>
      </c>
      <c r="L2" s="123">
        <v>9</v>
      </c>
      <c r="M2" s="123">
        <v>10</v>
      </c>
      <c r="N2" s="123">
        <v>11</v>
      </c>
      <c r="O2" s="123">
        <v>12</v>
      </c>
      <c r="P2" s="123">
        <v>13</v>
      </c>
      <c r="Q2" s="123">
        <v>14</v>
      </c>
      <c r="R2" s="123">
        <v>15</v>
      </c>
      <c r="S2" s="123">
        <v>16</v>
      </c>
      <c r="T2" s="123">
        <v>17</v>
      </c>
      <c r="U2" s="123">
        <v>18</v>
      </c>
      <c r="V2" s="123">
        <v>19</v>
      </c>
      <c r="W2" s="123">
        <v>20</v>
      </c>
      <c r="X2" s="123">
        <v>21</v>
      </c>
      <c r="Y2" s="123">
        <v>22</v>
      </c>
      <c r="Z2" s="123">
        <v>23</v>
      </c>
      <c r="AA2" s="123">
        <v>24</v>
      </c>
      <c r="AB2" s="123">
        <v>25</v>
      </c>
      <c r="AC2" s="123">
        <v>26</v>
      </c>
      <c r="AD2" s="123">
        <v>27</v>
      </c>
      <c r="AE2" s="123">
        <v>28</v>
      </c>
      <c r="AF2" s="123">
        <v>29</v>
      </c>
      <c r="AG2" s="123">
        <v>30</v>
      </c>
      <c r="AH2" s="123">
        <v>31</v>
      </c>
      <c r="AI2" s="123">
        <v>32</v>
      </c>
      <c r="AJ2" s="123">
        <v>33</v>
      </c>
      <c r="AK2" s="123">
        <v>34</v>
      </c>
      <c r="AL2" s="123">
        <v>35</v>
      </c>
      <c r="AM2" s="123">
        <v>36</v>
      </c>
      <c r="AN2" s="123">
        <v>37</v>
      </c>
      <c r="AO2" s="123">
        <v>38</v>
      </c>
      <c r="AP2" s="123">
        <v>39</v>
      </c>
      <c r="AQ2" s="123">
        <v>40</v>
      </c>
      <c r="AR2" s="123">
        <v>41</v>
      </c>
      <c r="AS2" s="123">
        <v>42</v>
      </c>
      <c r="AT2" s="123">
        <v>43</v>
      </c>
      <c r="AU2" s="123">
        <v>44</v>
      </c>
      <c r="AV2" s="123">
        <v>45</v>
      </c>
      <c r="AW2" s="123">
        <v>46</v>
      </c>
      <c r="AX2" s="124">
        <v>47</v>
      </c>
      <c r="AY2" s="123">
        <v>48</v>
      </c>
      <c r="AZ2" s="123">
        <v>49</v>
      </c>
      <c r="BA2" s="123">
        <v>50</v>
      </c>
      <c r="BB2" s="123">
        <v>51</v>
      </c>
      <c r="BC2" s="123">
        <v>52</v>
      </c>
      <c r="BD2" s="123">
        <v>53</v>
      </c>
      <c r="BE2" s="123">
        <v>54</v>
      </c>
      <c r="BF2" s="123">
        <v>55</v>
      </c>
      <c r="BG2" s="123">
        <v>56</v>
      </c>
      <c r="BH2" s="123">
        <v>57</v>
      </c>
      <c r="BI2" s="123">
        <v>58</v>
      </c>
      <c r="BJ2" s="124">
        <v>59</v>
      </c>
      <c r="BK2" s="123">
        <v>60</v>
      </c>
      <c r="BL2" s="123">
        <v>61</v>
      </c>
      <c r="BM2" s="123">
        <v>62</v>
      </c>
      <c r="BN2" s="123">
        <v>63</v>
      </c>
      <c r="BO2" s="123">
        <v>64</v>
      </c>
      <c r="BP2" s="123">
        <v>65</v>
      </c>
      <c r="BQ2" s="123">
        <v>66</v>
      </c>
      <c r="BR2" s="123">
        <v>67</v>
      </c>
      <c r="BS2" s="123">
        <v>68</v>
      </c>
      <c r="BT2" s="123">
        <v>69</v>
      </c>
      <c r="BU2" s="123">
        <v>70</v>
      </c>
      <c r="BV2" s="124">
        <v>71</v>
      </c>
      <c r="BW2" s="123">
        <v>72</v>
      </c>
      <c r="BX2" s="123">
        <v>73</v>
      </c>
      <c r="BY2" s="123">
        <v>74</v>
      </c>
      <c r="BZ2" s="123">
        <v>75</v>
      </c>
      <c r="CA2" s="123">
        <v>76</v>
      </c>
      <c r="CB2" s="123">
        <v>77</v>
      </c>
      <c r="CC2" s="123">
        <v>78</v>
      </c>
      <c r="CD2" s="123">
        <v>79</v>
      </c>
      <c r="CE2" s="123">
        <v>80</v>
      </c>
      <c r="CF2" s="123">
        <v>81</v>
      </c>
      <c r="CG2" s="123">
        <v>82</v>
      </c>
      <c r="CH2" s="124">
        <v>83</v>
      </c>
      <c r="CI2" s="123">
        <v>84</v>
      </c>
      <c r="CJ2" s="123">
        <v>85</v>
      </c>
      <c r="CK2" s="123">
        <v>86</v>
      </c>
      <c r="CL2" s="123">
        <v>87</v>
      </c>
      <c r="CM2" s="123">
        <v>88</v>
      </c>
      <c r="CN2" s="123">
        <v>89</v>
      </c>
      <c r="CO2" s="123">
        <v>90</v>
      </c>
      <c r="CP2" s="123">
        <v>91</v>
      </c>
      <c r="CQ2" s="123">
        <v>92</v>
      </c>
      <c r="CR2" s="123">
        <v>93</v>
      </c>
      <c r="CS2" s="123">
        <v>94</v>
      </c>
      <c r="CT2" s="123">
        <v>95</v>
      </c>
      <c r="CU2" s="123">
        <v>96</v>
      </c>
      <c r="CV2" s="123">
        <v>97</v>
      </c>
      <c r="CW2" s="123">
        <v>98</v>
      </c>
      <c r="CX2" s="123">
        <v>99</v>
      </c>
      <c r="CY2" s="123">
        <v>100</v>
      </c>
      <c r="CZ2" s="123" t="s">
        <v>32</v>
      </c>
      <c r="DA2" s="131" t="s">
        <v>821</v>
      </c>
      <c r="DB2" s="131" t="s">
        <v>820</v>
      </c>
      <c r="DC2" s="131" t="s">
        <v>819</v>
      </c>
      <c r="DD2" s="131" t="s">
        <v>818</v>
      </c>
      <c r="DE2" s="131" t="s">
        <v>817</v>
      </c>
    </row>
    <row r="3" spans="1:109" s="128" customFormat="1" ht="22.5" customHeight="1">
      <c r="A3" s="126" t="s">
        <v>14</v>
      </c>
      <c r="B3" s="127" t="s">
        <v>10</v>
      </c>
      <c r="C3" s="643">
        <v>25875</v>
      </c>
      <c r="D3" s="643">
        <v>27109</v>
      </c>
      <c r="E3" s="643">
        <v>27094</v>
      </c>
      <c r="F3" s="643">
        <v>28218</v>
      </c>
      <c r="G3" s="643">
        <v>28939</v>
      </c>
      <c r="H3" s="643">
        <v>31230</v>
      </c>
      <c r="I3" s="643">
        <v>31153</v>
      </c>
      <c r="J3" s="643">
        <v>31848</v>
      </c>
      <c r="K3" s="643">
        <v>32836</v>
      </c>
      <c r="L3" s="643">
        <v>32926</v>
      </c>
      <c r="M3" s="643">
        <v>33232</v>
      </c>
      <c r="N3" s="643">
        <v>33417</v>
      </c>
      <c r="O3" s="643">
        <v>37186</v>
      </c>
      <c r="P3" s="643">
        <v>34929</v>
      </c>
      <c r="Q3" s="643">
        <v>37063</v>
      </c>
      <c r="R3" s="643">
        <v>41959</v>
      </c>
      <c r="S3" s="643">
        <v>42843</v>
      </c>
      <c r="T3" s="643">
        <v>42735</v>
      </c>
      <c r="U3" s="643">
        <v>39701</v>
      </c>
      <c r="V3" s="643">
        <v>39047</v>
      </c>
      <c r="W3" s="643">
        <v>38848</v>
      </c>
      <c r="X3" s="643">
        <v>41259</v>
      </c>
      <c r="Y3" s="643">
        <v>42653</v>
      </c>
      <c r="Z3" s="643">
        <v>36411</v>
      </c>
      <c r="AA3" s="643">
        <v>36190</v>
      </c>
      <c r="AB3" s="643">
        <v>34204</v>
      </c>
      <c r="AC3" s="643">
        <v>35551</v>
      </c>
      <c r="AD3" s="643">
        <v>37636</v>
      </c>
      <c r="AE3" s="643">
        <v>38343</v>
      </c>
      <c r="AF3" s="643">
        <v>39740</v>
      </c>
      <c r="AG3" s="643">
        <v>40916</v>
      </c>
      <c r="AH3" s="643">
        <v>42410</v>
      </c>
      <c r="AI3" s="643">
        <v>44197</v>
      </c>
      <c r="AJ3" s="643">
        <v>44645</v>
      </c>
      <c r="AK3" s="643">
        <v>43042</v>
      </c>
      <c r="AL3" s="643">
        <v>43764</v>
      </c>
      <c r="AM3" s="643">
        <v>44099</v>
      </c>
      <c r="AN3" s="643">
        <v>42635</v>
      </c>
      <c r="AO3" s="643">
        <v>42407</v>
      </c>
      <c r="AP3" s="643">
        <v>41271</v>
      </c>
      <c r="AQ3" s="643">
        <v>43099</v>
      </c>
      <c r="AR3" s="643">
        <v>44401</v>
      </c>
      <c r="AS3" s="643">
        <v>43728</v>
      </c>
      <c r="AT3" s="643">
        <v>42769</v>
      </c>
      <c r="AU3" s="643">
        <v>44369</v>
      </c>
      <c r="AV3" s="643">
        <v>43043</v>
      </c>
      <c r="AW3" s="643">
        <v>41697</v>
      </c>
      <c r="AX3" s="643">
        <v>42951</v>
      </c>
      <c r="AY3" s="643">
        <v>43473</v>
      </c>
      <c r="AZ3" s="643">
        <v>41857</v>
      </c>
      <c r="BA3" s="643">
        <v>40764</v>
      </c>
      <c r="BB3" s="643">
        <v>39815</v>
      </c>
      <c r="BC3" s="643">
        <v>40040</v>
      </c>
      <c r="BD3" s="643">
        <v>38269</v>
      </c>
      <c r="BE3" s="643">
        <v>35542</v>
      </c>
      <c r="BF3" s="643">
        <v>34520</v>
      </c>
      <c r="BG3" s="643">
        <v>35073</v>
      </c>
      <c r="BH3" s="643">
        <v>32456</v>
      </c>
      <c r="BI3" s="643">
        <v>30423</v>
      </c>
      <c r="BJ3" s="643">
        <v>28457</v>
      </c>
      <c r="BK3" s="643">
        <v>27028</v>
      </c>
      <c r="BL3" s="643">
        <v>25018</v>
      </c>
      <c r="BM3" s="643">
        <v>24438</v>
      </c>
      <c r="BN3" s="643">
        <v>22366</v>
      </c>
      <c r="BO3" s="643">
        <v>19597</v>
      </c>
      <c r="BP3" s="643">
        <v>17938</v>
      </c>
      <c r="BQ3" s="643">
        <v>16022</v>
      </c>
      <c r="BR3" s="643">
        <v>13885</v>
      </c>
      <c r="BS3" s="643">
        <v>13873</v>
      </c>
      <c r="BT3" s="643">
        <v>12496</v>
      </c>
      <c r="BU3" s="643">
        <v>12663</v>
      </c>
      <c r="BV3" s="643">
        <v>12036</v>
      </c>
      <c r="BW3" s="643">
        <v>9967</v>
      </c>
      <c r="BX3" s="643">
        <v>11287</v>
      </c>
      <c r="BY3" s="643">
        <v>10032</v>
      </c>
      <c r="BZ3" s="643">
        <v>9505</v>
      </c>
      <c r="CA3" s="643">
        <v>8773</v>
      </c>
      <c r="CB3" s="643">
        <v>7495</v>
      </c>
      <c r="CC3" s="643">
        <v>6910</v>
      </c>
      <c r="CD3" s="643">
        <v>5691</v>
      </c>
      <c r="CE3" s="643">
        <v>5686</v>
      </c>
      <c r="CF3" s="643">
        <v>4337</v>
      </c>
      <c r="CG3" s="643">
        <v>3900</v>
      </c>
      <c r="CH3" s="643">
        <v>3255</v>
      </c>
      <c r="CI3" s="643">
        <v>2930</v>
      </c>
      <c r="CJ3" s="643">
        <v>2328</v>
      </c>
      <c r="CK3" s="643">
        <v>2001</v>
      </c>
      <c r="CL3" s="643">
        <v>1670</v>
      </c>
      <c r="CM3" s="643">
        <v>1313</v>
      </c>
      <c r="CN3" s="643">
        <v>1192</v>
      </c>
      <c r="CO3" s="643">
        <v>935</v>
      </c>
      <c r="CP3" s="643">
        <v>729</v>
      </c>
      <c r="CQ3" s="643">
        <v>718</v>
      </c>
      <c r="CR3" s="643">
        <v>419</v>
      </c>
      <c r="CS3" s="643">
        <v>440</v>
      </c>
      <c r="CT3" s="643">
        <v>363</v>
      </c>
      <c r="CU3" s="643">
        <v>362</v>
      </c>
      <c r="CV3" s="643">
        <v>255</v>
      </c>
      <c r="CW3" s="643">
        <v>252</v>
      </c>
      <c r="CX3" s="643">
        <v>160</v>
      </c>
      <c r="CY3" s="643">
        <v>145</v>
      </c>
      <c r="CZ3" s="643">
        <v>954</v>
      </c>
      <c r="DA3" s="644">
        <v>39</v>
      </c>
      <c r="DB3" s="644">
        <v>48092</v>
      </c>
      <c r="DC3" s="644">
        <v>25371</v>
      </c>
      <c r="DD3" s="644">
        <v>19581</v>
      </c>
      <c r="DE3" s="645">
        <f>SUM(DE6,DE9,DE12,DE15,DE18,DE21,DE24,DE27,DE30,DE33)+SUM(DE36,DE39,DE42,DE45,DE48,DE51,DE54,DE57,DE60,DE63)+SUM(DE66,DE69,DE72,DE75,DE78,DE81,DE84,DE87,DE90,DE93)+SUM(DE96,DE99,DE102,DE105,DE108,DE111,DE114,DE117,DE120,DE123)+SUM(DE126,DE129,DE132,DE135,DE138,DE141,DE144,DE147,DE150,DE153)</f>
        <v>2638326</v>
      </c>
    </row>
    <row r="4" spans="1:109" s="128" customFormat="1" ht="22.5" customHeight="1">
      <c r="A4" s="129"/>
      <c r="B4" s="130" t="s">
        <v>11</v>
      </c>
      <c r="C4" s="646">
        <v>24644</v>
      </c>
      <c r="D4" s="646">
        <v>25483</v>
      </c>
      <c r="E4" s="646">
        <v>25404</v>
      </c>
      <c r="F4" s="646">
        <v>26764</v>
      </c>
      <c r="G4" s="646">
        <v>27675</v>
      </c>
      <c r="H4" s="646">
        <v>29327</v>
      </c>
      <c r="I4" s="646">
        <v>29424</v>
      </c>
      <c r="J4" s="646">
        <v>30424</v>
      </c>
      <c r="K4" s="646">
        <v>31257</v>
      </c>
      <c r="L4" s="646">
        <v>31238</v>
      </c>
      <c r="M4" s="646">
        <v>31926</v>
      </c>
      <c r="N4" s="646">
        <v>32273</v>
      </c>
      <c r="O4" s="646">
        <v>35708</v>
      </c>
      <c r="P4" s="646">
        <v>34131</v>
      </c>
      <c r="Q4" s="646">
        <v>35683</v>
      </c>
      <c r="R4" s="646">
        <v>40984</v>
      </c>
      <c r="S4" s="646">
        <v>41506</v>
      </c>
      <c r="T4" s="646">
        <v>42610</v>
      </c>
      <c r="U4" s="646">
        <v>39304</v>
      </c>
      <c r="V4" s="646">
        <v>38850</v>
      </c>
      <c r="W4" s="646">
        <v>38729</v>
      </c>
      <c r="X4" s="646">
        <v>38170</v>
      </c>
      <c r="Y4" s="646">
        <v>38175</v>
      </c>
      <c r="Z4" s="646">
        <v>36271</v>
      </c>
      <c r="AA4" s="646">
        <v>36757</v>
      </c>
      <c r="AB4" s="646">
        <v>35077</v>
      </c>
      <c r="AC4" s="646">
        <v>37075</v>
      </c>
      <c r="AD4" s="646">
        <v>39543</v>
      </c>
      <c r="AE4" s="646">
        <v>40401</v>
      </c>
      <c r="AF4" s="646">
        <v>42904</v>
      </c>
      <c r="AG4" s="646">
        <v>44809</v>
      </c>
      <c r="AH4" s="646">
        <v>46632</v>
      </c>
      <c r="AI4" s="646">
        <v>48983</v>
      </c>
      <c r="AJ4" s="646">
        <v>49561</v>
      </c>
      <c r="AK4" s="646">
        <v>48916</v>
      </c>
      <c r="AL4" s="646">
        <v>50512</v>
      </c>
      <c r="AM4" s="646">
        <v>50845</v>
      </c>
      <c r="AN4" s="646">
        <v>49380</v>
      </c>
      <c r="AO4" s="646">
        <v>49563</v>
      </c>
      <c r="AP4" s="646">
        <v>48330</v>
      </c>
      <c r="AQ4" s="646">
        <v>50675</v>
      </c>
      <c r="AR4" s="646">
        <v>52461</v>
      </c>
      <c r="AS4" s="646">
        <v>51613</v>
      </c>
      <c r="AT4" s="646">
        <v>51099</v>
      </c>
      <c r="AU4" s="646">
        <v>52666</v>
      </c>
      <c r="AV4" s="646">
        <v>50860</v>
      </c>
      <c r="AW4" s="646">
        <v>50015</v>
      </c>
      <c r="AX4" s="646">
        <v>51417</v>
      </c>
      <c r="AY4" s="646">
        <v>51557</v>
      </c>
      <c r="AZ4" s="646">
        <v>49900</v>
      </c>
      <c r="BA4" s="646">
        <v>49117</v>
      </c>
      <c r="BB4" s="646">
        <v>47283</v>
      </c>
      <c r="BC4" s="646">
        <v>48200</v>
      </c>
      <c r="BD4" s="646">
        <v>45879</v>
      </c>
      <c r="BE4" s="646">
        <v>42355</v>
      </c>
      <c r="BF4" s="646">
        <v>41355</v>
      </c>
      <c r="BG4" s="646">
        <v>42667</v>
      </c>
      <c r="BH4" s="646">
        <v>40510</v>
      </c>
      <c r="BI4" s="646">
        <v>37431</v>
      </c>
      <c r="BJ4" s="646">
        <v>35541</v>
      </c>
      <c r="BK4" s="646">
        <v>33796</v>
      </c>
      <c r="BL4" s="646">
        <v>32059</v>
      </c>
      <c r="BM4" s="646">
        <v>30939</v>
      </c>
      <c r="BN4" s="646">
        <v>28789</v>
      </c>
      <c r="BO4" s="646">
        <v>24850</v>
      </c>
      <c r="BP4" s="646">
        <v>23014</v>
      </c>
      <c r="BQ4" s="646">
        <v>21090</v>
      </c>
      <c r="BR4" s="646">
        <v>18700</v>
      </c>
      <c r="BS4" s="646">
        <v>18538</v>
      </c>
      <c r="BT4" s="646">
        <v>16733</v>
      </c>
      <c r="BU4" s="646">
        <v>17427</v>
      </c>
      <c r="BV4" s="646">
        <v>16281</v>
      </c>
      <c r="BW4" s="646">
        <v>14052</v>
      </c>
      <c r="BX4" s="646">
        <v>16001</v>
      </c>
      <c r="BY4" s="646">
        <v>14038</v>
      </c>
      <c r="BZ4" s="646">
        <v>13495</v>
      </c>
      <c r="CA4" s="646">
        <v>13131</v>
      </c>
      <c r="CB4" s="646">
        <v>11230</v>
      </c>
      <c r="CC4" s="646">
        <v>10559</v>
      </c>
      <c r="CD4" s="646">
        <v>9037</v>
      </c>
      <c r="CE4" s="646">
        <v>9400</v>
      </c>
      <c r="CF4" s="646">
        <v>7334</v>
      </c>
      <c r="CG4" s="646">
        <v>6841</v>
      </c>
      <c r="CH4" s="646">
        <v>6090</v>
      </c>
      <c r="CI4" s="646">
        <v>5476</v>
      </c>
      <c r="CJ4" s="646">
        <v>4640</v>
      </c>
      <c r="CK4" s="646">
        <v>3673</v>
      </c>
      <c r="CL4" s="646">
        <v>3200</v>
      </c>
      <c r="CM4" s="646">
        <v>2545</v>
      </c>
      <c r="CN4" s="646">
        <v>2193</v>
      </c>
      <c r="CO4" s="646">
        <v>1790</v>
      </c>
      <c r="CP4" s="646">
        <v>1331</v>
      </c>
      <c r="CQ4" s="646">
        <v>1136</v>
      </c>
      <c r="CR4" s="646">
        <v>763</v>
      </c>
      <c r="CS4" s="646">
        <v>751</v>
      </c>
      <c r="CT4" s="646">
        <v>656</v>
      </c>
      <c r="CU4" s="646">
        <v>523</v>
      </c>
      <c r="CV4" s="646">
        <v>389</v>
      </c>
      <c r="CW4" s="646">
        <v>354</v>
      </c>
      <c r="CX4" s="646">
        <v>285</v>
      </c>
      <c r="CY4" s="646">
        <v>197</v>
      </c>
      <c r="CZ4" s="646">
        <v>1284</v>
      </c>
      <c r="DA4" s="645">
        <v>49</v>
      </c>
      <c r="DB4" s="645">
        <v>37935</v>
      </c>
      <c r="DC4" s="645">
        <v>19612</v>
      </c>
      <c r="DD4" s="645">
        <v>12751</v>
      </c>
      <c r="DE4" s="645">
        <f>SUM(DE7,DE10,DE13,DE16,DE19,DE22,DE25,DE28,DE31,DE34)+SUM(DE37,DE40,DE43,DE46,DE49,DE52,DE55,DE58,DE61,DE64)+SUM(DE67,DE70,DE73,DE76,DE79,DE82,DE85,DE88,DE91,DE94)+SUM(DE97,DE100,DE103,DE106,DE109,DE112,DE115,DE118,DE121,DE124)+SUM(DE127,DE130,DE133,DE136,DE139,DE142,DE145,DE148,DE151,DE154)</f>
        <v>2982806</v>
      </c>
    </row>
    <row r="5" spans="1:109" s="132" customFormat="1" ht="23.25" customHeight="1">
      <c r="A5" s="131"/>
      <c r="B5" s="125" t="s">
        <v>1</v>
      </c>
      <c r="C5" s="647">
        <f aca="true" t="shared" si="0" ref="C5:M5">SUM(C3:C4)</f>
        <v>50519</v>
      </c>
      <c r="D5" s="647">
        <f t="shared" si="0"/>
        <v>52592</v>
      </c>
      <c r="E5" s="647">
        <f t="shared" si="0"/>
        <v>52498</v>
      </c>
      <c r="F5" s="647">
        <f t="shared" si="0"/>
        <v>54982</v>
      </c>
      <c r="G5" s="647">
        <f t="shared" si="0"/>
        <v>56614</v>
      </c>
      <c r="H5" s="647">
        <f t="shared" si="0"/>
        <v>60557</v>
      </c>
      <c r="I5" s="647">
        <f t="shared" si="0"/>
        <v>60577</v>
      </c>
      <c r="J5" s="647">
        <f t="shared" si="0"/>
        <v>62272</v>
      </c>
      <c r="K5" s="647">
        <f t="shared" si="0"/>
        <v>64093</v>
      </c>
      <c r="L5" s="647">
        <f t="shared" si="0"/>
        <v>64164</v>
      </c>
      <c r="M5" s="647">
        <f t="shared" si="0"/>
        <v>65158</v>
      </c>
      <c r="N5" s="647">
        <f aca="true" t="shared" si="1" ref="N5:X5">SUM(N3:N4)</f>
        <v>65690</v>
      </c>
      <c r="O5" s="647">
        <f t="shared" si="1"/>
        <v>72894</v>
      </c>
      <c r="P5" s="647">
        <f t="shared" si="1"/>
        <v>69060</v>
      </c>
      <c r="Q5" s="647">
        <f t="shared" si="1"/>
        <v>72746</v>
      </c>
      <c r="R5" s="647">
        <f t="shared" si="1"/>
        <v>82943</v>
      </c>
      <c r="S5" s="647">
        <f t="shared" si="1"/>
        <v>84349</v>
      </c>
      <c r="T5" s="647">
        <f t="shared" si="1"/>
        <v>85345</v>
      </c>
      <c r="U5" s="647">
        <f t="shared" si="1"/>
        <v>79005</v>
      </c>
      <c r="V5" s="647">
        <f t="shared" si="1"/>
        <v>77897</v>
      </c>
      <c r="W5" s="647">
        <f t="shared" si="1"/>
        <v>77577</v>
      </c>
      <c r="X5" s="647">
        <f t="shared" si="1"/>
        <v>79429</v>
      </c>
      <c r="Y5" s="647">
        <f aca="true" t="shared" si="2" ref="Y5:AI5">SUM(Y3:Y4)</f>
        <v>80828</v>
      </c>
      <c r="Z5" s="647">
        <f t="shared" si="2"/>
        <v>72682</v>
      </c>
      <c r="AA5" s="647">
        <f t="shared" si="2"/>
        <v>72947</v>
      </c>
      <c r="AB5" s="647">
        <f t="shared" si="2"/>
        <v>69281</v>
      </c>
      <c r="AC5" s="647">
        <f t="shared" si="2"/>
        <v>72626</v>
      </c>
      <c r="AD5" s="647">
        <f t="shared" si="2"/>
        <v>77179</v>
      </c>
      <c r="AE5" s="647">
        <f t="shared" si="2"/>
        <v>78744</v>
      </c>
      <c r="AF5" s="647">
        <f t="shared" si="2"/>
        <v>82644</v>
      </c>
      <c r="AG5" s="647">
        <f t="shared" si="2"/>
        <v>85725</v>
      </c>
      <c r="AH5" s="647">
        <f t="shared" si="2"/>
        <v>89042</v>
      </c>
      <c r="AI5" s="647">
        <f t="shared" si="2"/>
        <v>93180</v>
      </c>
      <c r="AJ5" s="647">
        <f aca="true" t="shared" si="3" ref="AJ5:AT5">SUM(AJ3:AJ4)</f>
        <v>94206</v>
      </c>
      <c r="AK5" s="647">
        <f t="shared" si="3"/>
        <v>91958</v>
      </c>
      <c r="AL5" s="647">
        <f t="shared" si="3"/>
        <v>94276</v>
      </c>
      <c r="AM5" s="647">
        <f t="shared" si="3"/>
        <v>94944</v>
      </c>
      <c r="AN5" s="647">
        <f t="shared" si="3"/>
        <v>92015</v>
      </c>
      <c r="AO5" s="647">
        <f t="shared" si="3"/>
        <v>91970</v>
      </c>
      <c r="AP5" s="647">
        <f t="shared" si="3"/>
        <v>89601</v>
      </c>
      <c r="AQ5" s="647">
        <f t="shared" si="3"/>
        <v>93774</v>
      </c>
      <c r="AR5" s="647">
        <f t="shared" si="3"/>
        <v>96862</v>
      </c>
      <c r="AS5" s="647">
        <f t="shared" si="3"/>
        <v>95341</v>
      </c>
      <c r="AT5" s="647">
        <f t="shared" si="3"/>
        <v>93868</v>
      </c>
      <c r="AU5" s="647">
        <f aca="true" t="shared" si="4" ref="AU5:BE5">SUM(AU3:AU4)</f>
        <v>97035</v>
      </c>
      <c r="AV5" s="647">
        <f t="shared" si="4"/>
        <v>93903</v>
      </c>
      <c r="AW5" s="647">
        <f t="shared" si="4"/>
        <v>91712</v>
      </c>
      <c r="AX5" s="647">
        <f t="shared" si="4"/>
        <v>94368</v>
      </c>
      <c r="AY5" s="647">
        <f t="shared" si="4"/>
        <v>95030</v>
      </c>
      <c r="AZ5" s="647">
        <f t="shared" si="4"/>
        <v>91757</v>
      </c>
      <c r="BA5" s="647">
        <f t="shared" si="4"/>
        <v>89881</v>
      </c>
      <c r="BB5" s="647">
        <f t="shared" si="4"/>
        <v>87098</v>
      </c>
      <c r="BC5" s="647">
        <f t="shared" si="4"/>
        <v>88240</v>
      </c>
      <c r="BD5" s="647">
        <f t="shared" si="4"/>
        <v>84148</v>
      </c>
      <c r="BE5" s="647">
        <f t="shared" si="4"/>
        <v>77897</v>
      </c>
      <c r="BF5" s="647">
        <f aca="true" t="shared" si="5" ref="BF5:BP5">SUM(BF3:BF4)</f>
        <v>75875</v>
      </c>
      <c r="BG5" s="647">
        <f t="shared" si="5"/>
        <v>77740</v>
      </c>
      <c r="BH5" s="647">
        <f t="shared" si="5"/>
        <v>72966</v>
      </c>
      <c r="BI5" s="647">
        <f t="shared" si="5"/>
        <v>67854</v>
      </c>
      <c r="BJ5" s="647">
        <f t="shared" si="5"/>
        <v>63998</v>
      </c>
      <c r="BK5" s="647">
        <f t="shared" si="5"/>
        <v>60824</v>
      </c>
      <c r="BL5" s="647">
        <f t="shared" si="5"/>
        <v>57077</v>
      </c>
      <c r="BM5" s="647">
        <f t="shared" si="5"/>
        <v>55377</v>
      </c>
      <c r="BN5" s="647">
        <f t="shared" si="5"/>
        <v>51155</v>
      </c>
      <c r="BO5" s="647">
        <f t="shared" si="5"/>
        <v>44447</v>
      </c>
      <c r="BP5" s="647">
        <f t="shared" si="5"/>
        <v>40952</v>
      </c>
      <c r="BQ5" s="647">
        <f aca="true" t="shared" si="6" ref="BQ5:CA5">SUM(BQ3:BQ4)</f>
        <v>37112</v>
      </c>
      <c r="BR5" s="647">
        <f t="shared" si="6"/>
        <v>32585</v>
      </c>
      <c r="BS5" s="647">
        <f t="shared" si="6"/>
        <v>32411</v>
      </c>
      <c r="BT5" s="647">
        <f t="shared" si="6"/>
        <v>29229</v>
      </c>
      <c r="BU5" s="647">
        <f t="shared" si="6"/>
        <v>30090</v>
      </c>
      <c r="BV5" s="647">
        <f t="shared" si="6"/>
        <v>28317</v>
      </c>
      <c r="BW5" s="647">
        <f t="shared" si="6"/>
        <v>24019</v>
      </c>
      <c r="BX5" s="647">
        <f t="shared" si="6"/>
        <v>27288</v>
      </c>
      <c r="BY5" s="647">
        <f t="shared" si="6"/>
        <v>24070</v>
      </c>
      <c r="BZ5" s="647">
        <f t="shared" si="6"/>
        <v>23000</v>
      </c>
      <c r="CA5" s="647">
        <f t="shared" si="6"/>
        <v>21904</v>
      </c>
      <c r="CB5" s="647">
        <f aca="true" t="shared" si="7" ref="CB5:CL5">SUM(CB3:CB4)</f>
        <v>18725</v>
      </c>
      <c r="CC5" s="647">
        <f t="shared" si="7"/>
        <v>17469</v>
      </c>
      <c r="CD5" s="647">
        <f t="shared" si="7"/>
        <v>14728</v>
      </c>
      <c r="CE5" s="647">
        <f t="shared" si="7"/>
        <v>15086</v>
      </c>
      <c r="CF5" s="647">
        <f t="shared" si="7"/>
        <v>11671</v>
      </c>
      <c r="CG5" s="647">
        <f t="shared" si="7"/>
        <v>10741</v>
      </c>
      <c r="CH5" s="647">
        <f t="shared" si="7"/>
        <v>9345</v>
      </c>
      <c r="CI5" s="647">
        <f t="shared" si="7"/>
        <v>8406</v>
      </c>
      <c r="CJ5" s="647">
        <f t="shared" si="7"/>
        <v>6968</v>
      </c>
      <c r="CK5" s="647">
        <f t="shared" si="7"/>
        <v>5674</v>
      </c>
      <c r="CL5" s="647">
        <f t="shared" si="7"/>
        <v>4870</v>
      </c>
      <c r="CM5" s="647">
        <f aca="true" t="shared" si="8" ref="CM5:CW5">SUM(CM3:CM4)</f>
        <v>3858</v>
      </c>
      <c r="CN5" s="647">
        <f t="shared" si="8"/>
        <v>3385</v>
      </c>
      <c r="CO5" s="647">
        <f t="shared" si="8"/>
        <v>2725</v>
      </c>
      <c r="CP5" s="647">
        <f t="shared" si="8"/>
        <v>2060</v>
      </c>
      <c r="CQ5" s="647">
        <f t="shared" si="8"/>
        <v>1854</v>
      </c>
      <c r="CR5" s="647">
        <f t="shared" si="8"/>
        <v>1182</v>
      </c>
      <c r="CS5" s="647">
        <f t="shared" si="8"/>
        <v>1191</v>
      </c>
      <c r="CT5" s="647">
        <f t="shared" si="8"/>
        <v>1019</v>
      </c>
      <c r="CU5" s="647">
        <f t="shared" si="8"/>
        <v>885</v>
      </c>
      <c r="CV5" s="647">
        <f t="shared" si="8"/>
        <v>644</v>
      </c>
      <c r="CW5" s="647">
        <f t="shared" si="8"/>
        <v>606</v>
      </c>
      <c r="CX5" s="647">
        <f aca="true" t="shared" si="9" ref="CX5:DE5">SUM(CX3:CX4)</f>
        <v>445</v>
      </c>
      <c r="CY5" s="647">
        <f t="shared" si="9"/>
        <v>342</v>
      </c>
      <c r="CZ5" s="647">
        <f t="shared" si="9"/>
        <v>2238</v>
      </c>
      <c r="DA5" s="648">
        <f t="shared" si="9"/>
        <v>88</v>
      </c>
      <c r="DB5" s="648">
        <f t="shared" si="9"/>
        <v>86027</v>
      </c>
      <c r="DC5" s="648">
        <f t="shared" si="9"/>
        <v>44983</v>
      </c>
      <c r="DD5" s="648">
        <f t="shared" si="9"/>
        <v>32332</v>
      </c>
      <c r="DE5" s="648">
        <f t="shared" si="9"/>
        <v>5621132</v>
      </c>
    </row>
    <row r="6" spans="1:109" s="135" customFormat="1" ht="22.5" customHeight="1">
      <c r="A6" s="133" t="s">
        <v>128</v>
      </c>
      <c r="B6" s="134" t="s">
        <v>10</v>
      </c>
      <c r="C6" s="642">
        <v>493</v>
      </c>
      <c r="D6" s="642">
        <v>475</v>
      </c>
      <c r="E6" s="642">
        <v>517</v>
      </c>
      <c r="F6" s="642">
        <v>549</v>
      </c>
      <c r="G6" s="642">
        <v>495</v>
      </c>
      <c r="H6" s="642">
        <v>546</v>
      </c>
      <c r="I6" s="642">
        <v>497</v>
      </c>
      <c r="J6" s="642">
        <v>558</v>
      </c>
      <c r="K6" s="642">
        <v>515</v>
      </c>
      <c r="L6" s="642">
        <v>595</v>
      </c>
      <c r="M6" s="642">
        <v>554</v>
      </c>
      <c r="N6" s="642">
        <v>580</v>
      </c>
      <c r="O6" s="642">
        <v>615</v>
      </c>
      <c r="P6" s="642">
        <v>631</v>
      </c>
      <c r="Q6" s="642">
        <v>609</v>
      </c>
      <c r="R6" s="642">
        <v>690</v>
      </c>
      <c r="S6" s="642">
        <v>747</v>
      </c>
      <c r="T6" s="642">
        <v>751</v>
      </c>
      <c r="U6" s="642">
        <v>697</v>
      </c>
      <c r="V6" s="642">
        <v>725</v>
      </c>
      <c r="W6" s="642">
        <v>737</v>
      </c>
      <c r="X6" s="642">
        <v>632</v>
      </c>
      <c r="Y6" s="642">
        <v>640</v>
      </c>
      <c r="Z6" s="642">
        <v>696</v>
      </c>
      <c r="AA6" s="642">
        <v>721</v>
      </c>
      <c r="AB6" s="642">
        <v>624</v>
      </c>
      <c r="AC6" s="642">
        <v>662</v>
      </c>
      <c r="AD6" s="642">
        <v>748</v>
      </c>
      <c r="AE6" s="642">
        <v>811</v>
      </c>
      <c r="AF6" s="642">
        <v>744</v>
      </c>
      <c r="AG6" s="642">
        <v>818</v>
      </c>
      <c r="AH6" s="642">
        <v>841</v>
      </c>
      <c r="AI6" s="642">
        <v>847</v>
      </c>
      <c r="AJ6" s="642">
        <v>846</v>
      </c>
      <c r="AK6" s="642">
        <v>846</v>
      </c>
      <c r="AL6" s="642">
        <v>746</v>
      </c>
      <c r="AM6" s="642">
        <v>837</v>
      </c>
      <c r="AN6" s="642">
        <v>752</v>
      </c>
      <c r="AO6" s="642">
        <v>696</v>
      </c>
      <c r="AP6" s="642">
        <v>688</v>
      </c>
      <c r="AQ6" s="642">
        <v>729</v>
      </c>
      <c r="AR6" s="642">
        <v>735</v>
      </c>
      <c r="AS6" s="642">
        <v>731</v>
      </c>
      <c r="AT6" s="642">
        <v>715</v>
      </c>
      <c r="AU6" s="642">
        <v>785</v>
      </c>
      <c r="AV6" s="642">
        <v>775</v>
      </c>
      <c r="AW6" s="642">
        <v>730</v>
      </c>
      <c r="AX6" s="642">
        <v>770</v>
      </c>
      <c r="AY6" s="642">
        <v>811</v>
      </c>
      <c r="AZ6" s="642">
        <v>757</v>
      </c>
      <c r="BA6" s="642">
        <v>751</v>
      </c>
      <c r="BB6" s="642">
        <v>705</v>
      </c>
      <c r="BC6" s="642">
        <v>737</v>
      </c>
      <c r="BD6" s="642">
        <v>725</v>
      </c>
      <c r="BE6" s="642">
        <v>708</v>
      </c>
      <c r="BF6" s="642">
        <v>640</v>
      </c>
      <c r="BG6" s="642">
        <v>710</v>
      </c>
      <c r="BH6" s="642">
        <v>626</v>
      </c>
      <c r="BI6" s="642">
        <v>580</v>
      </c>
      <c r="BJ6" s="642">
        <v>548</v>
      </c>
      <c r="BK6" s="642">
        <v>515</v>
      </c>
      <c r="BL6" s="642">
        <v>464</v>
      </c>
      <c r="BM6" s="642">
        <v>495</v>
      </c>
      <c r="BN6" s="642">
        <v>453</v>
      </c>
      <c r="BO6" s="642">
        <v>372</v>
      </c>
      <c r="BP6" s="642">
        <v>358</v>
      </c>
      <c r="BQ6" s="642">
        <v>292</v>
      </c>
      <c r="BR6" s="642">
        <v>280</v>
      </c>
      <c r="BS6" s="642">
        <v>241</v>
      </c>
      <c r="BT6" s="642">
        <v>235</v>
      </c>
      <c r="BU6" s="642">
        <v>227</v>
      </c>
      <c r="BV6" s="642">
        <v>205</v>
      </c>
      <c r="BW6" s="642">
        <v>190</v>
      </c>
      <c r="BX6" s="642">
        <v>198</v>
      </c>
      <c r="BY6" s="642">
        <v>186</v>
      </c>
      <c r="BZ6" s="642">
        <v>187</v>
      </c>
      <c r="CA6" s="642">
        <v>130</v>
      </c>
      <c r="CB6" s="642">
        <v>148</v>
      </c>
      <c r="CC6" s="642">
        <v>132</v>
      </c>
      <c r="CD6" s="642">
        <v>107</v>
      </c>
      <c r="CE6" s="642">
        <v>101</v>
      </c>
      <c r="CF6" s="642">
        <v>73</v>
      </c>
      <c r="CG6" s="642">
        <v>77</v>
      </c>
      <c r="CH6" s="642">
        <v>58</v>
      </c>
      <c r="CI6" s="642">
        <v>69</v>
      </c>
      <c r="CJ6" s="642">
        <v>49</v>
      </c>
      <c r="CK6" s="642">
        <v>31</v>
      </c>
      <c r="CL6" s="642">
        <v>28</v>
      </c>
      <c r="CM6" s="642">
        <v>20</v>
      </c>
      <c r="CN6" s="642">
        <v>14</v>
      </c>
      <c r="CO6" s="642">
        <v>23</v>
      </c>
      <c r="CP6" s="642">
        <v>17</v>
      </c>
      <c r="CQ6" s="642">
        <v>17</v>
      </c>
      <c r="CR6" s="642">
        <v>12</v>
      </c>
      <c r="CS6" s="642">
        <v>7</v>
      </c>
      <c r="CT6" s="642">
        <v>5</v>
      </c>
      <c r="CU6" s="642">
        <v>8</v>
      </c>
      <c r="CV6" s="642">
        <v>6</v>
      </c>
      <c r="CW6" s="642">
        <v>5</v>
      </c>
      <c r="CX6" s="649">
        <v>3</v>
      </c>
      <c r="CY6" s="649">
        <v>3</v>
      </c>
      <c r="CZ6" s="649">
        <v>10</v>
      </c>
      <c r="DA6" s="649">
        <v>1</v>
      </c>
      <c r="DB6" s="649">
        <v>4089</v>
      </c>
      <c r="DC6" s="649">
        <v>1017</v>
      </c>
      <c r="DD6" s="649">
        <v>231</v>
      </c>
      <c r="DE6" s="649" t="s">
        <v>57</v>
      </c>
    </row>
    <row r="7" spans="1:109" s="135" customFormat="1" ht="22.5" customHeight="1">
      <c r="A7" s="133"/>
      <c r="B7" s="134" t="s">
        <v>11</v>
      </c>
      <c r="C7" s="642">
        <v>454</v>
      </c>
      <c r="D7" s="642">
        <v>482</v>
      </c>
      <c r="E7" s="642">
        <v>492</v>
      </c>
      <c r="F7" s="642">
        <v>497</v>
      </c>
      <c r="G7" s="642">
        <v>499</v>
      </c>
      <c r="H7" s="642">
        <v>549</v>
      </c>
      <c r="I7" s="642">
        <v>514</v>
      </c>
      <c r="J7" s="642">
        <v>507</v>
      </c>
      <c r="K7" s="642">
        <v>545</v>
      </c>
      <c r="L7" s="642">
        <v>522</v>
      </c>
      <c r="M7" s="642">
        <v>516</v>
      </c>
      <c r="N7" s="642">
        <v>599</v>
      </c>
      <c r="O7" s="642">
        <v>632</v>
      </c>
      <c r="P7" s="642">
        <v>547</v>
      </c>
      <c r="Q7" s="642">
        <v>586</v>
      </c>
      <c r="R7" s="642">
        <v>675</v>
      </c>
      <c r="S7" s="642">
        <v>758</v>
      </c>
      <c r="T7" s="642">
        <v>726</v>
      </c>
      <c r="U7" s="642">
        <v>768</v>
      </c>
      <c r="V7" s="642">
        <v>734</v>
      </c>
      <c r="W7" s="642">
        <v>686</v>
      </c>
      <c r="X7" s="642">
        <v>661</v>
      </c>
      <c r="Y7" s="642">
        <v>751</v>
      </c>
      <c r="Z7" s="642">
        <v>697</v>
      </c>
      <c r="AA7" s="642">
        <v>701</v>
      </c>
      <c r="AB7" s="642">
        <v>645</v>
      </c>
      <c r="AC7" s="642">
        <v>711</v>
      </c>
      <c r="AD7" s="642">
        <v>778</v>
      </c>
      <c r="AE7" s="642">
        <v>755</v>
      </c>
      <c r="AF7" s="642">
        <v>789</v>
      </c>
      <c r="AG7" s="642">
        <v>796</v>
      </c>
      <c r="AH7" s="642">
        <v>895</v>
      </c>
      <c r="AI7" s="642">
        <v>892</v>
      </c>
      <c r="AJ7" s="642">
        <v>851</v>
      </c>
      <c r="AK7" s="642">
        <v>814</v>
      </c>
      <c r="AL7" s="642">
        <v>897</v>
      </c>
      <c r="AM7" s="642">
        <v>845</v>
      </c>
      <c r="AN7" s="642">
        <v>871</v>
      </c>
      <c r="AO7" s="642">
        <v>806</v>
      </c>
      <c r="AP7" s="642">
        <v>801</v>
      </c>
      <c r="AQ7" s="642">
        <v>871</v>
      </c>
      <c r="AR7" s="642">
        <v>886</v>
      </c>
      <c r="AS7" s="642">
        <v>822</v>
      </c>
      <c r="AT7" s="642">
        <v>823</v>
      </c>
      <c r="AU7" s="642">
        <v>861</v>
      </c>
      <c r="AV7" s="642">
        <v>860</v>
      </c>
      <c r="AW7" s="642">
        <v>879</v>
      </c>
      <c r="AX7" s="642">
        <v>910</v>
      </c>
      <c r="AY7" s="642">
        <v>882</v>
      </c>
      <c r="AZ7" s="642">
        <v>919</v>
      </c>
      <c r="BA7" s="642">
        <v>888</v>
      </c>
      <c r="BB7" s="642">
        <v>860</v>
      </c>
      <c r="BC7" s="642">
        <v>822</v>
      </c>
      <c r="BD7" s="642">
        <v>804</v>
      </c>
      <c r="BE7" s="642">
        <v>725</v>
      </c>
      <c r="BF7" s="642">
        <v>716</v>
      </c>
      <c r="BG7" s="642">
        <v>806</v>
      </c>
      <c r="BH7" s="642">
        <v>736</v>
      </c>
      <c r="BI7" s="642">
        <v>665</v>
      </c>
      <c r="BJ7" s="642">
        <v>619</v>
      </c>
      <c r="BK7" s="642">
        <v>612</v>
      </c>
      <c r="BL7" s="642">
        <v>588</v>
      </c>
      <c r="BM7" s="642">
        <v>564</v>
      </c>
      <c r="BN7" s="642">
        <v>549</v>
      </c>
      <c r="BO7" s="642">
        <v>487</v>
      </c>
      <c r="BP7" s="642">
        <v>432</v>
      </c>
      <c r="BQ7" s="642">
        <v>374</v>
      </c>
      <c r="BR7" s="642">
        <v>324</v>
      </c>
      <c r="BS7" s="642">
        <v>369</v>
      </c>
      <c r="BT7" s="642">
        <v>313</v>
      </c>
      <c r="BU7" s="642">
        <v>294</v>
      </c>
      <c r="BV7" s="642">
        <v>285</v>
      </c>
      <c r="BW7" s="642">
        <v>283</v>
      </c>
      <c r="BX7" s="642">
        <v>284</v>
      </c>
      <c r="BY7" s="642">
        <v>255</v>
      </c>
      <c r="BZ7" s="642">
        <v>231</v>
      </c>
      <c r="CA7" s="642">
        <v>238</v>
      </c>
      <c r="CB7" s="642">
        <v>233</v>
      </c>
      <c r="CC7" s="642">
        <v>222</v>
      </c>
      <c r="CD7" s="642">
        <v>195</v>
      </c>
      <c r="CE7" s="642">
        <v>212</v>
      </c>
      <c r="CF7" s="642">
        <v>146</v>
      </c>
      <c r="CG7" s="642">
        <v>127</v>
      </c>
      <c r="CH7" s="642">
        <v>129</v>
      </c>
      <c r="CI7" s="642">
        <v>102</v>
      </c>
      <c r="CJ7" s="642">
        <v>84</v>
      </c>
      <c r="CK7" s="642">
        <v>66</v>
      </c>
      <c r="CL7" s="642">
        <v>58</v>
      </c>
      <c r="CM7" s="642">
        <v>58</v>
      </c>
      <c r="CN7" s="642">
        <v>36</v>
      </c>
      <c r="CO7" s="642">
        <v>27</v>
      </c>
      <c r="CP7" s="642">
        <v>30</v>
      </c>
      <c r="CQ7" s="642">
        <v>24</v>
      </c>
      <c r="CR7" s="642">
        <v>15</v>
      </c>
      <c r="CS7" s="642">
        <v>17</v>
      </c>
      <c r="CT7" s="642">
        <v>10</v>
      </c>
      <c r="CU7" s="642">
        <v>12</v>
      </c>
      <c r="CV7" s="642">
        <v>7</v>
      </c>
      <c r="CW7" s="642">
        <v>10</v>
      </c>
      <c r="CX7" s="649">
        <v>13</v>
      </c>
      <c r="CY7" s="649">
        <v>5</v>
      </c>
      <c r="CZ7" s="649">
        <v>6</v>
      </c>
      <c r="DA7" s="649">
        <v>1</v>
      </c>
      <c r="DB7" s="649">
        <v>3828</v>
      </c>
      <c r="DC7" s="649">
        <v>659</v>
      </c>
      <c r="DD7" s="649">
        <v>161</v>
      </c>
      <c r="DE7" s="649">
        <f>SUM(C7:DD7)</f>
        <v>56573</v>
      </c>
    </row>
    <row r="8" spans="1:109" s="137" customFormat="1" ht="23.25" customHeight="1">
      <c r="A8" s="121"/>
      <c r="B8" s="136" t="s">
        <v>1</v>
      </c>
      <c r="C8" s="650">
        <f aca="true" t="shared" si="10" ref="C8:M8">SUM(C6:C7)</f>
        <v>947</v>
      </c>
      <c r="D8" s="650">
        <f t="shared" si="10"/>
        <v>957</v>
      </c>
      <c r="E8" s="650">
        <f t="shared" si="10"/>
        <v>1009</v>
      </c>
      <c r="F8" s="650">
        <f t="shared" si="10"/>
        <v>1046</v>
      </c>
      <c r="G8" s="650">
        <f t="shared" si="10"/>
        <v>994</v>
      </c>
      <c r="H8" s="650">
        <f t="shared" si="10"/>
        <v>1095</v>
      </c>
      <c r="I8" s="650">
        <f t="shared" si="10"/>
        <v>1011</v>
      </c>
      <c r="J8" s="650">
        <f t="shared" si="10"/>
        <v>1065</v>
      </c>
      <c r="K8" s="650">
        <f t="shared" si="10"/>
        <v>1060</v>
      </c>
      <c r="L8" s="650">
        <f t="shared" si="10"/>
        <v>1117</v>
      </c>
      <c r="M8" s="650">
        <f t="shared" si="10"/>
        <v>1070</v>
      </c>
      <c r="N8" s="650">
        <f aca="true" t="shared" si="11" ref="N8:X8">SUM(N6:N7)</f>
        <v>1179</v>
      </c>
      <c r="O8" s="650">
        <f t="shared" si="11"/>
        <v>1247</v>
      </c>
      <c r="P8" s="650">
        <f t="shared" si="11"/>
        <v>1178</v>
      </c>
      <c r="Q8" s="650">
        <f t="shared" si="11"/>
        <v>1195</v>
      </c>
      <c r="R8" s="650">
        <f t="shared" si="11"/>
        <v>1365</v>
      </c>
      <c r="S8" s="650">
        <f t="shared" si="11"/>
        <v>1505</v>
      </c>
      <c r="T8" s="650">
        <f t="shared" si="11"/>
        <v>1477</v>
      </c>
      <c r="U8" s="650">
        <f t="shared" si="11"/>
        <v>1465</v>
      </c>
      <c r="V8" s="650">
        <f t="shared" si="11"/>
        <v>1459</v>
      </c>
      <c r="W8" s="650">
        <f t="shared" si="11"/>
        <v>1423</v>
      </c>
      <c r="X8" s="650">
        <f t="shared" si="11"/>
        <v>1293</v>
      </c>
      <c r="Y8" s="650">
        <f aca="true" t="shared" si="12" ref="Y8:AI8">SUM(Y6:Y7)</f>
        <v>1391</v>
      </c>
      <c r="Z8" s="650">
        <f t="shared" si="12"/>
        <v>1393</v>
      </c>
      <c r="AA8" s="650">
        <f t="shared" si="12"/>
        <v>1422</v>
      </c>
      <c r="AB8" s="650">
        <f t="shared" si="12"/>
        <v>1269</v>
      </c>
      <c r="AC8" s="650">
        <f t="shared" si="12"/>
        <v>1373</v>
      </c>
      <c r="AD8" s="650">
        <f t="shared" si="12"/>
        <v>1526</v>
      </c>
      <c r="AE8" s="650">
        <f t="shared" si="12"/>
        <v>1566</v>
      </c>
      <c r="AF8" s="650">
        <f t="shared" si="12"/>
        <v>1533</v>
      </c>
      <c r="AG8" s="650">
        <f t="shared" si="12"/>
        <v>1614</v>
      </c>
      <c r="AH8" s="650">
        <f t="shared" si="12"/>
        <v>1736</v>
      </c>
      <c r="AI8" s="650">
        <f t="shared" si="12"/>
        <v>1739</v>
      </c>
      <c r="AJ8" s="650">
        <f aca="true" t="shared" si="13" ref="AJ8:AT8">SUM(AJ6:AJ7)</f>
        <v>1697</v>
      </c>
      <c r="AK8" s="650">
        <f t="shared" si="13"/>
        <v>1660</v>
      </c>
      <c r="AL8" s="650">
        <f t="shared" si="13"/>
        <v>1643</v>
      </c>
      <c r="AM8" s="650">
        <f t="shared" si="13"/>
        <v>1682</v>
      </c>
      <c r="AN8" s="650">
        <f t="shared" si="13"/>
        <v>1623</v>
      </c>
      <c r="AO8" s="650">
        <f t="shared" si="13"/>
        <v>1502</v>
      </c>
      <c r="AP8" s="650">
        <f t="shared" si="13"/>
        <v>1489</v>
      </c>
      <c r="AQ8" s="650">
        <f t="shared" si="13"/>
        <v>1600</v>
      </c>
      <c r="AR8" s="650">
        <f t="shared" si="13"/>
        <v>1621</v>
      </c>
      <c r="AS8" s="650">
        <f t="shared" si="13"/>
        <v>1553</v>
      </c>
      <c r="AT8" s="650">
        <f t="shared" si="13"/>
        <v>1538</v>
      </c>
      <c r="AU8" s="650">
        <f aca="true" t="shared" si="14" ref="AU8:BE8">SUM(AU6:AU7)</f>
        <v>1646</v>
      </c>
      <c r="AV8" s="650">
        <f t="shared" si="14"/>
        <v>1635</v>
      </c>
      <c r="AW8" s="650">
        <f t="shared" si="14"/>
        <v>1609</v>
      </c>
      <c r="AX8" s="650">
        <f t="shared" si="14"/>
        <v>1680</v>
      </c>
      <c r="AY8" s="650">
        <f t="shared" si="14"/>
        <v>1693</v>
      </c>
      <c r="AZ8" s="650">
        <f t="shared" si="14"/>
        <v>1676</v>
      </c>
      <c r="BA8" s="650">
        <f t="shared" si="14"/>
        <v>1639</v>
      </c>
      <c r="BB8" s="650">
        <f t="shared" si="14"/>
        <v>1565</v>
      </c>
      <c r="BC8" s="650">
        <f t="shared" si="14"/>
        <v>1559</v>
      </c>
      <c r="BD8" s="650">
        <f t="shared" si="14"/>
        <v>1529</v>
      </c>
      <c r="BE8" s="650">
        <f t="shared" si="14"/>
        <v>1433</v>
      </c>
      <c r="BF8" s="650">
        <f aca="true" t="shared" si="15" ref="BF8:BP8">SUM(BF6:BF7)</f>
        <v>1356</v>
      </c>
      <c r="BG8" s="650">
        <f t="shared" si="15"/>
        <v>1516</v>
      </c>
      <c r="BH8" s="650">
        <f t="shared" si="15"/>
        <v>1362</v>
      </c>
      <c r="BI8" s="650">
        <f t="shared" si="15"/>
        <v>1245</v>
      </c>
      <c r="BJ8" s="650">
        <f t="shared" si="15"/>
        <v>1167</v>
      </c>
      <c r="BK8" s="650">
        <f t="shared" si="15"/>
        <v>1127</v>
      </c>
      <c r="BL8" s="650">
        <f t="shared" si="15"/>
        <v>1052</v>
      </c>
      <c r="BM8" s="650">
        <f t="shared" si="15"/>
        <v>1059</v>
      </c>
      <c r="BN8" s="650">
        <f t="shared" si="15"/>
        <v>1002</v>
      </c>
      <c r="BO8" s="650">
        <f t="shared" si="15"/>
        <v>859</v>
      </c>
      <c r="BP8" s="650">
        <f t="shared" si="15"/>
        <v>790</v>
      </c>
      <c r="BQ8" s="650">
        <f aca="true" t="shared" si="16" ref="BQ8:CA8">SUM(BQ6:BQ7)</f>
        <v>666</v>
      </c>
      <c r="BR8" s="650">
        <f t="shared" si="16"/>
        <v>604</v>
      </c>
      <c r="BS8" s="650">
        <f t="shared" si="16"/>
        <v>610</v>
      </c>
      <c r="BT8" s="650">
        <f t="shared" si="16"/>
        <v>548</v>
      </c>
      <c r="BU8" s="650">
        <f t="shared" si="16"/>
        <v>521</v>
      </c>
      <c r="BV8" s="650">
        <f t="shared" si="16"/>
        <v>490</v>
      </c>
      <c r="BW8" s="650">
        <f t="shared" si="16"/>
        <v>473</v>
      </c>
      <c r="BX8" s="650">
        <f t="shared" si="16"/>
        <v>482</v>
      </c>
      <c r="BY8" s="650">
        <f t="shared" si="16"/>
        <v>441</v>
      </c>
      <c r="BZ8" s="650">
        <f t="shared" si="16"/>
        <v>418</v>
      </c>
      <c r="CA8" s="650">
        <f t="shared" si="16"/>
        <v>368</v>
      </c>
      <c r="CB8" s="650">
        <f aca="true" t="shared" si="17" ref="CB8:CL8">SUM(CB6:CB7)</f>
        <v>381</v>
      </c>
      <c r="CC8" s="650">
        <f t="shared" si="17"/>
        <v>354</v>
      </c>
      <c r="CD8" s="650">
        <f t="shared" si="17"/>
        <v>302</v>
      </c>
      <c r="CE8" s="650">
        <f t="shared" si="17"/>
        <v>313</v>
      </c>
      <c r="CF8" s="650">
        <f t="shared" si="17"/>
        <v>219</v>
      </c>
      <c r="CG8" s="650">
        <f t="shared" si="17"/>
        <v>204</v>
      </c>
      <c r="CH8" s="650">
        <f t="shared" si="17"/>
        <v>187</v>
      </c>
      <c r="CI8" s="650">
        <f t="shared" si="17"/>
        <v>171</v>
      </c>
      <c r="CJ8" s="650">
        <f t="shared" si="17"/>
        <v>133</v>
      </c>
      <c r="CK8" s="650">
        <f t="shared" si="17"/>
        <v>97</v>
      </c>
      <c r="CL8" s="650">
        <f t="shared" si="17"/>
        <v>86</v>
      </c>
      <c r="CM8" s="650">
        <f aca="true" t="shared" si="18" ref="CM8:CW8">SUM(CM6:CM7)</f>
        <v>78</v>
      </c>
      <c r="CN8" s="650">
        <f t="shared" si="18"/>
        <v>50</v>
      </c>
      <c r="CO8" s="650">
        <f t="shared" si="18"/>
        <v>50</v>
      </c>
      <c r="CP8" s="650">
        <f t="shared" si="18"/>
        <v>47</v>
      </c>
      <c r="CQ8" s="650">
        <f t="shared" si="18"/>
        <v>41</v>
      </c>
      <c r="CR8" s="650">
        <f t="shared" si="18"/>
        <v>27</v>
      </c>
      <c r="CS8" s="650">
        <f t="shared" si="18"/>
        <v>24</v>
      </c>
      <c r="CT8" s="650">
        <f t="shared" si="18"/>
        <v>15</v>
      </c>
      <c r="CU8" s="650">
        <f t="shared" si="18"/>
        <v>20</v>
      </c>
      <c r="CV8" s="650">
        <f t="shared" si="18"/>
        <v>13</v>
      </c>
      <c r="CW8" s="650">
        <f t="shared" si="18"/>
        <v>15</v>
      </c>
      <c r="CX8" s="651">
        <f aca="true" t="shared" si="19" ref="CX8:DE8">SUM(CX6:CX7)</f>
        <v>16</v>
      </c>
      <c r="CY8" s="651">
        <f t="shared" si="19"/>
        <v>8</v>
      </c>
      <c r="CZ8" s="651">
        <f t="shared" si="19"/>
        <v>16</v>
      </c>
      <c r="DA8" s="651">
        <f t="shared" si="19"/>
        <v>2</v>
      </c>
      <c r="DB8" s="651">
        <f t="shared" si="19"/>
        <v>7917</v>
      </c>
      <c r="DC8" s="651">
        <f t="shared" si="19"/>
        <v>1676</v>
      </c>
      <c r="DD8" s="651">
        <f t="shared" si="19"/>
        <v>392</v>
      </c>
      <c r="DE8" s="651">
        <f t="shared" si="19"/>
        <v>56573</v>
      </c>
    </row>
    <row r="9" spans="1:109" s="135" customFormat="1" ht="22.5" customHeight="1">
      <c r="A9" s="133" t="s">
        <v>112</v>
      </c>
      <c r="B9" s="134" t="s">
        <v>10</v>
      </c>
      <c r="C9" s="642">
        <v>266</v>
      </c>
      <c r="D9" s="642">
        <v>274</v>
      </c>
      <c r="E9" s="642">
        <v>293</v>
      </c>
      <c r="F9" s="642">
        <v>286</v>
      </c>
      <c r="G9" s="642">
        <v>318</v>
      </c>
      <c r="H9" s="642">
        <v>345</v>
      </c>
      <c r="I9" s="642">
        <v>295</v>
      </c>
      <c r="J9" s="642">
        <v>321</v>
      </c>
      <c r="K9" s="642">
        <v>348</v>
      </c>
      <c r="L9" s="642">
        <v>350</v>
      </c>
      <c r="M9" s="642">
        <v>327</v>
      </c>
      <c r="N9" s="642">
        <v>351</v>
      </c>
      <c r="O9" s="642">
        <v>458</v>
      </c>
      <c r="P9" s="642">
        <v>365</v>
      </c>
      <c r="Q9" s="642">
        <v>446</v>
      </c>
      <c r="R9" s="642">
        <v>495</v>
      </c>
      <c r="S9" s="642">
        <v>460</v>
      </c>
      <c r="T9" s="642">
        <v>549</v>
      </c>
      <c r="U9" s="642">
        <v>490</v>
      </c>
      <c r="V9" s="642">
        <v>480</v>
      </c>
      <c r="W9" s="642">
        <v>499</v>
      </c>
      <c r="X9" s="642">
        <v>500</v>
      </c>
      <c r="Y9" s="642">
        <v>536</v>
      </c>
      <c r="Z9" s="642">
        <v>488</v>
      </c>
      <c r="AA9" s="642">
        <v>506</v>
      </c>
      <c r="AB9" s="642">
        <v>483</v>
      </c>
      <c r="AC9" s="642">
        <v>524</v>
      </c>
      <c r="AD9" s="642">
        <v>504</v>
      </c>
      <c r="AE9" s="642">
        <v>564</v>
      </c>
      <c r="AF9" s="642">
        <v>576</v>
      </c>
      <c r="AG9" s="642">
        <v>526</v>
      </c>
      <c r="AH9" s="642">
        <v>543</v>
      </c>
      <c r="AI9" s="642">
        <v>597</v>
      </c>
      <c r="AJ9" s="642">
        <v>582</v>
      </c>
      <c r="AK9" s="642">
        <v>531</v>
      </c>
      <c r="AL9" s="642">
        <v>534</v>
      </c>
      <c r="AM9" s="642">
        <v>584</v>
      </c>
      <c r="AN9" s="642">
        <v>524</v>
      </c>
      <c r="AO9" s="642">
        <v>514</v>
      </c>
      <c r="AP9" s="642">
        <v>533</v>
      </c>
      <c r="AQ9" s="642">
        <v>509</v>
      </c>
      <c r="AR9" s="642">
        <v>532</v>
      </c>
      <c r="AS9" s="642">
        <v>492</v>
      </c>
      <c r="AT9" s="642">
        <v>502</v>
      </c>
      <c r="AU9" s="642">
        <v>470</v>
      </c>
      <c r="AV9" s="642">
        <v>514</v>
      </c>
      <c r="AW9" s="642">
        <v>488</v>
      </c>
      <c r="AX9" s="642">
        <v>501</v>
      </c>
      <c r="AY9" s="642">
        <v>541</v>
      </c>
      <c r="AZ9" s="642">
        <v>507</v>
      </c>
      <c r="BA9" s="642">
        <v>500</v>
      </c>
      <c r="BB9" s="642">
        <v>512</v>
      </c>
      <c r="BC9" s="642">
        <v>535</v>
      </c>
      <c r="BD9" s="642">
        <v>498</v>
      </c>
      <c r="BE9" s="642">
        <v>523</v>
      </c>
      <c r="BF9" s="642">
        <v>526</v>
      </c>
      <c r="BG9" s="642">
        <v>492</v>
      </c>
      <c r="BH9" s="642">
        <v>479</v>
      </c>
      <c r="BI9" s="642">
        <v>460</v>
      </c>
      <c r="BJ9" s="642">
        <v>461</v>
      </c>
      <c r="BK9" s="642">
        <v>426</v>
      </c>
      <c r="BL9" s="642">
        <v>424</v>
      </c>
      <c r="BM9" s="642">
        <v>408</v>
      </c>
      <c r="BN9" s="642">
        <v>352</v>
      </c>
      <c r="BO9" s="642">
        <v>359</v>
      </c>
      <c r="BP9" s="642">
        <v>304</v>
      </c>
      <c r="BQ9" s="642">
        <v>245</v>
      </c>
      <c r="BR9" s="642">
        <v>212</v>
      </c>
      <c r="BS9" s="642">
        <v>228</v>
      </c>
      <c r="BT9" s="642">
        <v>204</v>
      </c>
      <c r="BU9" s="642">
        <v>197</v>
      </c>
      <c r="BV9" s="642">
        <v>200</v>
      </c>
      <c r="BW9" s="642">
        <v>161</v>
      </c>
      <c r="BX9" s="642">
        <v>166</v>
      </c>
      <c r="BY9" s="642">
        <v>181</v>
      </c>
      <c r="BZ9" s="642">
        <v>164</v>
      </c>
      <c r="CA9" s="642">
        <v>148</v>
      </c>
      <c r="CB9" s="642">
        <v>134</v>
      </c>
      <c r="CC9" s="642">
        <v>131</v>
      </c>
      <c r="CD9" s="642">
        <v>115</v>
      </c>
      <c r="CE9" s="642">
        <v>98</v>
      </c>
      <c r="CF9" s="642">
        <v>74</v>
      </c>
      <c r="CG9" s="642">
        <v>66</v>
      </c>
      <c r="CH9" s="642">
        <v>52</v>
      </c>
      <c r="CI9" s="642">
        <v>47</v>
      </c>
      <c r="CJ9" s="642">
        <v>43</v>
      </c>
      <c r="CK9" s="642">
        <v>35</v>
      </c>
      <c r="CL9" s="642">
        <v>25</v>
      </c>
      <c r="CM9" s="642">
        <v>20</v>
      </c>
      <c r="CN9" s="642">
        <v>20</v>
      </c>
      <c r="CO9" s="642">
        <v>21</v>
      </c>
      <c r="CP9" s="642">
        <v>14</v>
      </c>
      <c r="CQ9" s="642">
        <v>13</v>
      </c>
      <c r="CR9" s="642">
        <v>3</v>
      </c>
      <c r="CS9" s="642">
        <v>5</v>
      </c>
      <c r="CT9" s="642">
        <v>4</v>
      </c>
      <c r="CU9" s="642">
        <v>5</v>
      </c>
      <c r="CV9" s="642">
        <v>4</v>
      </c>
      <c r="CW9" s="642">
        <v>1</v>
      </c>
      <c r="CX9" s="649">
        <v>1</v>
      </c>
      <c r="CY9" s="649">
        <v>1</v>
      </c>
      <c r="CZ9" s="649">
        <v>7</v>
      </c>
      <c r="DA9" s="649">
        <v>3</v>
      </c>
      <c r="DB9" s="649">
        <v>1005</v>
      </c>
      <c r="DC9" s="649">
        <v>955</v>
      </c>
      <c r="DD9" s="649">
        <v>344</v>
      </c>
      <c r="DE9" s="649">
        <f>SUM(C9:DD9)</f>
        <v>35832</v>
      </c>
    </row>
    <row r="10" spans="1:109" s="135" customFormat="1" ht="22.5" customHeight="1">
      <c r="A10" s="133"/>
      <c r="B10" s="134" t="s">
        <v>11</v>
      </c>
      <c r="C10" s="642">
        <v>252</v>
      </c>
      <c r="D10" s="642">
        <v>265</v>
      </c>
      <c r="E10" s="642">
        <v>268</v>
      </c>
      <c r="F10" s="642">
        <v>274</v>
      </c>
      <c r="G10" s="642">
        <v>316</v>
      </c>
      <c r="H10" s="642">
        <v>338</v>
      </c>
      <c r="I10" s="642">
        <v>315</v>
      </c>
      <c r="J10" s="642">
        <v>296</v>
      </c>
      <c r="K10" s="642">
        <v>350</v>
      </c>
      <c r="L10" s="642">
        <v>347</v>
      </c>
      <c r="M10" s="642">
        <v>357</v>
      </c>
      <c r="N10" s="642">
        <v>385</v>
      </c>
      <c r="O10" s="642">
        <v>469</v>
      </c>
      <c r="P10" s="642">
        <v>444</v>
      </c>
      <c r="Q10" s="642">
        <v>445</v>
      </c>
      <c r="R10" s="642">
        <v>513</v>
      </c>
      <c r="S10" s="642">
        <v>523</v>
      </c>
      <c r="T10" s="642">
        <v>521</v>
      </c>
      <c r="U10" s="642">
        <v>526</v>
      </c>
      <c r="V10" s="642">
        <v>500</v>
      </c>
      <c r="W10" s="642">
        <v>491</v>
      </c>
      <c r="X10" s="642">
        <v>507</v>
      </c>
      <c r="Y10" s="642">
        <v>514</v>
      </c>
      <c r="Z10" s="642">
        <v>485</v>
      </c>
      <c r="AA10" s="642">
        <v>557</v>
      </c>
      <c r="AB10" s="642">
        <v>515</v>
      </c>
      <c r="AC10" s="642">
        <v>503</v>
      </c>
      <c r="AD10" s="642">
        <v>544</v>
      </c>
      <c r="AE10" s="642">
        <v>523</v>
      </c>
      <c r="AF10" s="642">
        <v>559</v>
      </c>
      <c r="AG10" s="642">
        <v>564</v>
      </c>
      <c r="AH10" s="642">
        <v>627</v>
      </c>
      <c r="AI10" s="642">
        <v>621</v>
      </c>
      <c r="AJ10" s="642">
        <v>598</v>
      </c>
      <c r="AK10" s="642">
        <v>590</v>
      </c>
      <c r="AL10" s="642">
        <v>587</v>
      </c>
      <c r="AM10" s="642">
        <v>617</v>
      </c>
      <c r="AN10" s="642">
        <v>506</v>
      </c>
      <c r="AO10" s="642">
        <v>532</v>
      </c>
      <c r="AP10" s="642">
        <v>552</v>
      </c>
      <c r="AQ10" s="642">
        <v>563</v>
      </c>
      <c r="AR10" s="642">
        <v>597</v>
      </c>
      <c r="AS10" s="642">
        <v>558</v>
      </c>
      <c r="AT10" s="642">
        <v>584</v>
      </c>
      <c r="AU10" s="642">
        <v>645</v>
      </c>
      <c r="AV10" s="642">
        <v>592</v>
      </c>
      <c r="AW10" s="642">
        <v>587</v>
      </c>
      <c r="AX10" s="642">
        <v>620</v>
      </c>
      <c r="AY10" s="642">
        <v>665</v>
      </c>
      <c r="AZ10" s="642">
        <v>637</v>
      </c>
      <c r="BA10" s="642">
        <v>632</v>
      </c>
      <c r="BB10" s="642">
        <v>637</v>
      </c>
      <c r="BC10" s="642">
        <v>659</v>
      </c>
      <c r="BD10" s="642">
        <v>660</v>
      </c>
      <c r="BE10" s="642">
        <v>656</v>
      </c>
      <c r="BF10" s="642">
        <v>601</v>
      </c>
      <c r="BG10" s="642">
        <v>640</v>
      </c>
      <c r="BH10" s="642">
        <v>623</v>
      </c>
      <c r="BI10" s="642">
        <v>594</v>
      </c>
      <c r="BJ10" s="642">
        <v>596</v>
      </c>
      <c r="BK10" s="642">
        <v>546</v>
      </c>
      <c r="BL10" s="642">
        <v>529</v>
      </c>
      <c r="BM10" s="642">
        <v>518</v>
      </c>
      <c r="BN10" s="642">
        <v>538</v>
      </c>
      <c r="BO10" s="642">
        <v>423</v>
      </c>
      <c r="BP10" s="642">
        <v>398</v>
      </c>
      <c r="BQ10" s="642">
        <v>371</v>
      </c>
      <c r="BR10" s="642">
        <v>288</v>
      </c>
      <c r="BS10" s="642">
        <v>302</v>
      </c>
      <c r="BT10" s="642">
        <v>260</v>
      </c>
      <c r="BU10" s="642">
        <v>285</v>
      </c>
      <c r="BV10" s="642">
        <v>286</v>
      </c>
      <c r="BW10" s="642">
        <v>240</v>
      </c>
      <c r="BX10" s="642">
        <v>296</v>
      </c>
      <c r="BY10" s="642">
        <v>236</v>
      </c>
      <c r="BZ10" s="642">
        <v>235</v>
      </c>
      <c r="CA10" s="642">
        <v>240</v>
      </c>
      <c r="CB10" s="642">
        <v>204</v>
      </c>
      <c r="CC10" s="642">
        <v>203</v>
      </c>
      <c r="CD10" s="642">
        <v>140</v>
      </c>
      <c r="CE10" s="642">
        <v>182</v>
      </c>
      <c r="CF10" s="642">
        <v>136</v>
      </c>
      <c r="CG10" s="642">
        <v>138</v>
      </c>
      <c r="CH10" s="642">
        <v>108</v>
      </c>
      <c r="CI10" s="642">
        <v>91</v>
      </c>
      <c r="CJ10" s="642">
        <v>78</v>
      </c>
      <c r="CK10" s="642">
        <v>73</v>
      </c>
      <c r="CL10" s="642">
        <v>42</v>
      </c>
      <c r="CM10" s="642">
        <v>40</v>
      </c>
      <c r="CN10" s="642">
        <v>44</v>
      </c>
      <c r="CO10" s="642">
        <v>25</v>
      </c>
      <c r="CP10" s="642">
        <v>18</v>
      </c>
      <c r="CQ10" s="642">
        <v>17</v>
      </c>
      <c r="CR10" s="642">
        <v>20</v>
      </c>
      <c r="CS10" s="642">
        <v>14</v>
      </c>
      <c r="CT10" s="642">
        <v>5</v>
      </c>
      <c r="CU10" s="642">
        <v>13</v>
      </c>
      <c r="CV10" s="642">
        <v>3</v>
      </c>
      <c r="CW10" s="642">
        <v>2</v>
      </c>
      <c r="CX10" s="649">
        <v>1</v>
      </c>
      <c r="CY10" s="649">
        <v>4</v>
      </c>
      <c r="CZ10" s="649">
        <v>11</v>
      </c>
      <c r="DA10" s="649">
        <v>1</v>
      </c>
      <c r="DB10" s="649">
        <v>810</v>
      </c>
      <c r="DC10" s="649">
        <v>782</v>
      </c>
      <c r="DD10" s="649">
        <v>283</v>
      </c>
      <c r="DE10" s="649">
        <f>SUM(C10:DD10)</f>
        <v>40521</v>
      </c>
    </row>
    <row r="11" spans="1:109" s="137" customFormat="1" ht="23.25" customHeight="1">
      <c r="A11" s="121"/>
      <c r="B11" s="136" t="s">
        <v>1</v>
      </c>
      <c r="C11" s="650">
        <f aca="true" t="shared" si="20" ref="C11:M11">SUM(C9:C10)</f>
        <v>518</v>
      </c>
      <c r="D11" s="650">
        <f t="shared" si="20"/>
        <v>539</v>
      </c>
      <c r="E11" s="650">
        <f t="shared" si="20"/>
        <v>561</v>
      </c>
      <c r="F11" s="650">
        <f t="shared" si="20"/>
        <v>560</v>
      </c>
      <c r="G11" s="650">
        <f t="shared" si="20"/>
        <v>634</v>
      </c>
      <c r="H11" s="650">
        <f t="shared" si="20"/>
        <v>683</v>
      </c>
      <c r="I11" s="650">
        <f t="shared" si="20"/>
        <v>610</v>
      </c>
      <c r="J11" s="650">
        <f t="shared" si="20"/>
        <v>617</v>
      </c>
      <c r="K11" s="650">
        <f t="shared" si="20"/>
        <v>698</v>
      </c>
      <c r="L11" s="650">
        <f t="shared" si="20"/>
        <v>697</v>
      </c>
      <c r="M11" s="650">
        <f t="shared" si="20"/>
        <v>684</v>
      </c>
      <c r="N11" s="650">
        <f aca="true" t="shared" si="21" ref="N11:X11">SUM(N9:N10)</f>
        <v>736</v>
      </c>
      <c r="O11" s="650">
        <f t="shared" si="21"/>
        <v>927</v>
      </c>
      <c r="P11" s="650">
        <f t="shared" si="21"/>
        <v>809</v>
      </c>
      <c r="Q11" s="650">
        <f t="shared" si="21"/>
        <v>891</v>
      </c>
      <c r="R11" s="650">
        <f t="shared" si="21"/>
        <v>1008</v>
      </c>
      <c r="S11" s="650">
        <f t="shared" si="21"/>
        <v>983</v>
      </c>
      <c r="T11" s="650">
        <f t="shared" si="21"/>
        <v>1070</v>
      </c>
      <c r="U11" s="650">
        <f t="shared" si="21"/>
        <v>1016</v>
      </c>
      <c r="V11" s="650">
        <f t="shared" si="21"/>
        <v>980</v>
      </c>
      <c r="W11" s="650">
        <f t="shared" si="21"/>
        <v>990</v>
      </c>
      <c r="X11" s="650">
        <f t="shared" si="21"/>
        <v>1007</v>
      </c>
      <c r="Y11" s="650">
        <f aca="true" t="shared" si="22" ref="Y11:AI11">SUM(Y9:Y10)</f>
        <v>1050</v>
      </c>
      <c r="Z11" s="650">
        <f t="shared" si="22"/>
        <v>973</v>
      </c>
      <c r="AA11" s="650">
        <f t="shared" si="22"/>
        <v>1063</v>
      </c>
      <c r="AB11" s="650">
        <f t="shared" si="22"/>
        <v>998</v>
      </c>
      <c r="AC11" s="650">
        <f t="shared" si="22"/>
        <v>1027</v>
      </c>
      <c r="AD11" s="650">
        <f t="shared" si="22"/>
        <v>1048</v>
      </c>
      <c r="AE11" s="650">
        <f t="shared" si="22"/>
        <v>1087</v>
      </c>
      <c r="AF11" s="650">
        <f t="shared" si="22"/>
        <v>1135</v>
      </c>
      <c r="AG11" s="650">
        <f t="shared" si="22"/>
        <v>1090</v>
      </c>
      <c r="AH11" s="650">
        <f t="shared" si="22"/>
        <v>1170</v>
      </c>
      <c r="AI11" s="650">
        <f t="shared" si="22"/>
        <v>1218</v>
      </c>
      <c r="AJ11" s="650">
        <f aca="true" t="shared" si="23" ref="AJ11:AT11">SUM(AJ9:AJ10)</f>
        <v>1180</v>
      </c>
      <c r="AK11" s="650">
        <f t="shared" si="23"/>
        <v>1121</v>
      </c>
      <c r="AL11" s="650">
        <f t="shared" si="23"/>
        <v>1121</v>
      </c>
      <c r="AM11" s="650">
        <f t="shared" si="23"/>
        <v>1201</v>
      </c>
      <c r="AN11" s="650">
        <f t="shared" si="23"/>
        <v>1030</v>
      </c>
      <c r="AO11" s="650">
        <f t="shared" si="23"/>
        <v>1046</v>
      </c>
      <c r="AP11" s="650">
        <f t="shared" si="23"/>
        <v>1085</v>
      </c>
      <c r="AQ11" s="650">
        <f t="shared" si="23"/>
        <v>1072</v>
      </c>
      <c r="AR11" s="650">
        <f t="shared" si="23"/>
        <v>1129</v>
      </c>
      <c r="AS11" s="650">
        <f t="shared" si="23"/>
        <v>1050</v>
      </c>
      <c r="AT11" s="650">
        <f t="shared" si="23"/>
        <v>1086</v>
      </c>
      <c r="AU11" s="650">
        <f aca="true" t="shared" si="24" ref="AU11:BE11">SUM(AU9:AU10)</f>
        <v>1115</v>
      </c>
      <c r="AV11" s="650">
        <f t="shared" si="24"/>
        <v>1106</v>
      </c>
      <c r="AW11" s="650">
        <f t="shared" si="24"/>
        <v>1075</v>
      </c>
      <c r="AX11" s="650">
        <f t="shared" si="24"/>
        <v>1121</v>
      </c>
      <c r="AY11" s="650">
        <f t="shared" si="24"/>
        <v>1206</v>
      </c>
      <c r="AZ11" s="650">
        <f t="shared" si="24"/>
        <v>1144</v>
      </c>
      <c r="BA11" s="650">
        <f t="shared" si="24"/>
        <v>1132</v>
      </c>
      <c r="BB11" s="650">
        <f t="shared" si="24"/>
        <v>1149</v>
      </c>
      <c r="BC11" s="650">
        <f t="shared" si="24"/>
        <v>1194</v>
      </c>
      <c r="BD11" s="650">
        <f t="shared" si="24"/>
        <v>1158</v>
      </c>
      <c r="BE11" s="650">
        <f t="shared" si="24"/>
        <v>1179</v>
      </c>
      <c r="BF11" s="650">
        <f aca="true" t="shared" si="25" ref="BF11:BP11">SUM(BF9:BF10)</f>
        <v>1127</v>
      </c>
      <c r="BG11" s="650">
        <f t="shared" si="25"/>
        <v>1132</v>
      </c>
      <c r="BH11" s="650">
        <f t="shared" si="25"/>
        <v>1102</v>
      </c>
      <c r="BI11" s="650">
        <f t="shared" si="25"/>
        <v>1054</v>
      </c>
      <c r="BJ11" s="650">
        <f t="shared" si="25"/>
        <v>1057</v>
      </c>
      <c r="BK11" s="650">
        <f t="shared" si="25"/>
        <v>972</v>
      </c>
      <c r="BL11" s="650">
        <f t="shared" si="25"/>
        <v>953</v>
      </c>
      <c r="BM11" s="650">
        <f t="shared" si="25"/>
        <v>926</v>
      </c>
      <c r="BN11" s="650">
        <f t="shared" si="25"/>
        <v>890</v>
      </c>
      <c r="BO11" s="650">
        <f t="shared" si="25"/>
        <v>782</v>
      </c>
      <c r="BP11" s="650">
        <f t="shared" si="25"/>
        <v>702</v>
      </c>
      <c r="BQ11" s="650">
        <f aca="true" t="shared" si="26" ref="BQ11:CA11">SUM(BQ9:BQ10)</f>
        <v>616</v>
      </c>
      <c r="BR11" s="650">
        <f t="shared" si="26"/>
        <v>500</v>
      </c>
      <c r="BS11" s="650">
        <f t="shared" si="26"/>
        <v>530</v>
      </c>
      <c r="BT11" s="650">
        <f t="shared" si="26"/>
        <v>464</v>
      </c>
      <c r="BU11" s="650">
        <f t="shared" si="26"/>
        <v>482</v>
      </c>
      <c r="BV11" s="650">
        <f t="shared" si="26"/>
        <v>486</v>
      </c>
      <c r="BW11" s="650">
        <f t="shared" si="26"/>
        <v>401</v>
      </c>
      <c r="BX11" s="650">
        <f t="shared" si="26"/>
        <v>462</v>
      </c>
      <c r="BY11" s="650">
        <f t="shared" si="26"/>
        <v>417</v>
      </c>
      <c r="BZ11" s="650">
        <f t="shared" si="26"/>
        <v>399</v>
      </c>
      <c r="CA11" s="650">
        <f t="shared" si="26"/>
        <v>388</v>
      </c>
      <c r="CB11" s="650">
        <f aca="true" t="shared" si="27" ref="CB11:CL11">SUM(CB9:CB10)</f>
        <v>338</v>
      </c>
      <c r="CC11" s="650">
        <f t="shared" si="27"/>
        <v>334</v>
      </c>
      <c r="CD11" s="650">
        <f t="shared" si="27"/>
        <v>255</v>
      </c>
      <c r="CE11" s="650">
        <f t="shared" si="27"/>
        <v>280</v>
      </c>
      <c r="CF11" s="650">
        <f t="shared" si="27"/>
        <v>210</v>
      </c>
      <c r="CG11" s="650">
        <f t="shared" si="27"/>
        <v>204</v>
      </c>
      <c r="CH11" s="650">
        <f t="shared" si="27"/>
        <v>160</v>
      </c>
      <c r="CI11" s="650">
        <f t="shared" si="27"/>
        <v>138</v>
      </c>
      <c r="CJ11" s="650">
        <f t="shared" si="27"/>
        <v>121</v>
      </c>
      <c r="CK11" s="650">
        <f t="shared" si="27"/>
        <v>108</v>
      </c>
      <c r="CL11" s="650">
        <f t="shared" si="27"/>
        <v>67</v>
      </c>
      <c r="CM11" s="650">
        <f aca="true" t="shared" si="28" ref="CM11:CW11">SUM(CM9:CM10)</f>
        <v>60</v>
      </c>
      <c r="CN11" s="650">
        <f t="shared" si="28"/>
        <v>64</v>
      </c>
      <c r="CO11" s="650">
        <f t="shared" si="28"/>
        <v>46</v>
      </c>
      <c r="CP11" s="650">
        <f t="shared" si="28"/>
        <v>32</v>
      </c>
      <c r="CQ11" s="650">
        <f t="shared" si="28"/>
        <v>30</v>
      </c>
      <c r="CR11" s="650">
        <f t="shared" si="28"/>
        <v>23</v>
      </c>
      <c r="CS11" s="650">
        <f t="shared" si="28"/>
        <v>19</v>
      </c>
      <c r="CT11" s="650">
        <f t="shared" si="28"/>
        <v>9</v>
      </c>
      <c r="CU11" s="650">
        <f t="shared" si="28"/>
        <v>18</v>
      </c>
      <c r="CV11" s="650">
        <f t="shared" si="28"/>
        <v>7</v>
      </c>
      <c r="CW11" s="650">
        <f t="shared" si="28"/>
        <v>3</v>
      </c>
      <c r="CX11" s="651">
        <f aca="true" t="shared" si="29" ref="CX11:DE11">SUM(CX9:CX10)</f>
        <v>2</v>
      </c>
      <c r="CY11" s="651">
        <f t="shared" si="29"/>
        <v>5</v>
      </c>
      <c r="CZ11" s="651">
        <f t="shared" si="29"/>
        <v>18</v>
      </c>
      <c r="DA11" s="651">
        <f t="shared" si="29"/>
        <v>4</v>
      </c>
      <c r="DB11" s="651">
        <f t="shared" si="29"/>
        <v>1815</v>
      </c>
      <c r="DC11" s="651">
        <f t="shared" si="29"/>
        <v>1737</v>
      </c>
      <c r="DD11" s="651">
        <f t="shared" si="29"/>
        <v>627</v>
      </c>
      <c r="DE11" s="651">
        <f t="shared" si="29"/>
        <v>76353</v>
      </c>
    </row>
    <row r="12" spans="1:109" s="135" customFormat="1" ht="22.5" customHeight="1">
      <c r="A12" s="133" t="s">
        <v>139</v>
      </c>
      <c r="B12" s="134" t="s">
        <v>10</v>
      </c>
      <c r="C12" s="642">
        <v>1066</v>
      </c>
      <c r="D12" s="642">
        <v>1144</v>
      </c>
      <c r="E12" s="642">
        <v>1043</v>
      </c>
      <c r="F12" s="642">
        <v>1117</v>
      </c>
      <c r="G12" s="642">
        <v>1164</v>
      </c>
      <c r="H12" s="642">
        <v>1268</v>
      </c>
      <c r="I12" s="642">
        <v>1299</v>
      </c>
      <c r="J12" s="642">
        <v>1239</v>
      </c>
      <c r="K12" s="642">
        <v>1285</v>
      </c>
      <c r="L12" s="642">
        <v>1260</v>
      </c>
      <c r="M12" s="642">
        <v>1154</v>
      </c>
      <c r="N12" s="642">
        <v>1176</v>
      </c>
      <c r="O12" s="642">
        <v>1337</v>
      </c>
      <c r="P12" s="642">
        <v>1255</v>
      </c>
      <c r="Q12" s="642">
        <v>1315</v>
      </c>
      <c r="R12" s="642">
        <v>1459</v>
      </c>
      <c r="S12" s="642">
        <v>1496</v>
      </c>
      <c r="T12" s="642">
        <v>1391</v>
      </c>
      <c r="U12" s="642">
        <v>1224</v>
      </c>
      <c r="V12" s="642">
        <v>1159</v>
      </c>
      <c r="W12" s="642">
        <v>1166</v>
      </c>
      <c r="X12" s="642">
        <v>974</v>
      </c>
      <c r="Y12" s="642">
        <v>967</v>
      </c>
      <c r="Z12" s="642">
        <v>892</v>
      </c>
      <c r="AA12" s="642">
        <v>891</v>
      </c>
      <c r="AB12" s="642">
        <v>908</v>
      </c>
      <c r="AC12" s="642">
        <v>957</v>
      </c>
      <c r="AD12" s="642">
        <v>972</v>
      </c>
      <c r="AE12" s="642">
        <v>917</v>
      </c>
      <c r="AF12" s="642">
        <v>1120</v>
      </c>
      <c r="AG12" s="642">
        <v>1131</v>
      </c>
      <c r="AH12" s="642">
        <v>1246</v>
      </c>
      <c r="AI12" s="642">
        <v>1292</v>
      </c>
      <c r="AJ12" s="642">
        <v>1367</v>
      </c>
      <c r="AK12" s="642">
        <v>1335</v>
      </c>
      <c r="AL12" s="642">
        <v>1405</v>
      </c>
      <c r="AM12" s="642">
        <v>1455</v>
      </c>
      <c r="AN12" s="642">
        <v>1452</v>
      </c>
      <c r="AO12" s="642">
        <v>1549</v>
      </c>
      <c r="AP12" s="642">
        <v>1530</v>
      </c>
      <c r="AQ12" s="642">
        <v>1631</v>
      </c>
      <c r="AR12" s="642">
        <v>1701</v>
      </c>
      <c r="AS12" s="642">
        <v>1747</v>
      </c>
      <c r="AT12" s="642">
        <v>1795</v>
      </c>
      <c r="AU12" s="642">
        <v>1857</v>
      </c>
      <c r="AV12" s="642">
        <v>1732</v>
      </c>
      <c r="AW12" s="642">
        <v>1661</v>
      </c>
      <c r="AX12" s="642">
        <v>1579</v>
      </c>
      <c r="AY12" s="642">
        <v>1520</v>
      </c>
      <c r="AZ12" s="642">
        <v>1453</v>
      </c>
      <c r="BA12" s="642">
        <v>1274</v>
      </c>
      <c r="BB12" s="642">
        <v>1227</v>
      </c>
      <c r="BC12" s="642">
        <v>1162</v>
      </c>
      <c r="BD12" s="642">
        <v>1039</v>
      </c>
      <c r="BE12" s="642">
        <v>850</v>
      </c>
      <c r="BF12" s="642">
        <v>853</v>
      </c>
      <c r="BG12" s="642">
        <v>831</v>
      </c>
      <c r="BH12" s="642">
        <v>712</v>
      </c>
      <c r="BI12" s="642">
        <v>673</v>
      </c>
      <c r="BJ12" s="642">
        <v>628</v>
      </c>
      <c r="BK12" s="642">
        <v>544</v>
      </c>
      <c r="BL12" s="642">
        <v>449</v>
      </c>
      <c r="BM12" s="642">
        <v>484</v>
      </c>
      <c r="BN12" s="642">
        <v>400</v>
      </c>
      <c r="BO12" s="642">
        <v>373</v>
      </c>
      <c r="BP12" s="642">
        <v>342</v>
      </c>
      <c r="BQ12" s="642">
        <v>255</v>
      </c>
      <c r="BR12" s="642">
        <v>254</v>
      </c>
      <c r="BS12" s="642">
        <v>256</v>
      </c>
      <c r="BT12" s="642">
        <v>233</v>
      </c>
      <c r="BU12" s="642">
        <v>231</v>
      </c>
      <c r="BV12" s="642">
        <v>241</v>
      </c>
      <c r="BW12" s="642">
        <v>190</v>
      </c>
      <c r="BX12" s="642">
        <v>207</v>
      </c>
      <c r="BY12" s="642">
        <v>136</v>
      </c>
      <c r="BZ12" s="642">
        <v>174</v>
      </c>
      <c r="CA12" s="642">
        <v>130</v>
      </c>
      <c r="CB12" s="642">
        <v>112</v>
      </c>
      <c r="CC12" s="642">
        <v>102</v>
      </c>
      <c r="CD12" s="642">
        <v>93</v>
      </c>
      <c r="CE12" s="642">
        <v>89</v>
      </c>
      <c r="CF12" s="642">
        <v>65</v>
      </c>
      <c r="CG12" s="642">
        <v>51</v>
      </c>
      <c r="CH12" s="642">
        <v>49</v>
      </c>
      <c r="CI12" s="642">
        <v>41</v>
      </c>
      <c r="CJ12" s="642">
        <v>29</v>
      </c>
      <c r="CK12" s="642">
        <v>30</v>
      </c>
      <c r="CL12" s="642">
        <v>22</v>
      </c>
      <c r="CM12" s="642">
        <v>14</v>
      </c>
      <c r="CN12" s="642">
        <v>18</v>
      </c>
      <c r="CO12" s="642">
        <v>11</v>
      </c>
      <c r="CP12" s="642">
        <v>3</v>
      </c>
      <c r="CQ12" s="642">
        <v>9</v>
      </c>
      <c r="CR12" s="642">
        <v>5</v>
      </c>
      <c r="CS12" s="642">
        <v>7</v>
      </c>
      <c r="CT12" s="642">
        <v>4</v>
      </c>
      <c r="CU12" s="642">
        <v>3</v>
      </c>
      <c r="CV12" s="649" t="s">
        <v>86</v>
      </c>
      <c r="CW12" s="642">
        <v>2</v>
      </c>
      <c r="CX12" s="649">
        <v>2</v>
      </c>
      <c r="CY12" s="649">
        <v>1</v>
      </c>
      <c r="CZ12" s="649">
        <v>2</v>
      </c>
      <c r="DA12" s="649" t="s">
        <v>86</v>
      </c>
      <c r="DB12" s="649">
        <v>472</v>
      </c>
      <c r="DC12" s="649">
        <v>145</v>
      </c>
      <c r="DD12" s="649">
        <v>119</v>
      </c>
      <c r="DE12" s="649">
        <f>SUM(C12:DD12)</f>
        <v>80701</v>
      </c>
    </row>
    <row r="13" spans="1:109" s="135" customFormat="1" ht="22.5" customHeight="1">
      <c r="A13" s="133"/>
      <c r="B13" s="134" t="s">
        <v>11</v>
      </c>
      <c r="C13" s="642">
        <v>1032</v>
      </c>
      <c r="D13" s="642">
        <v>1060</v>
      </c>
      <c r="E13" s="642">
        <v>1098</v>
      </c>
      <c r="F13" s="642">
        <v>1140</v>
      </c>
      <c r="G13" s="642">
        <v>1133</v>
      </c>
      <c r="H13" s="642">
        <v>1097</v>
      </c>
      <c r="I13" s="642">
        <v>1187</v>
      </c>
      <c r="J13" s="642">
        <v>1137</v>
      </c>
      <c r="K13" s="642">
        <v>1161</v>
      </c>
      <c r="L13" s="642">
        <v>1126</v>
      </c>
      <c r="M13" s="642">
        <v>1157</v>
      </c>
      <c r="N13" s="642">
        <v>1113</v>
      </c>
      <c r="O13" s="642">
        <v>1302</v>
      </c>
      <c r="P13" s="642">
        <v>1176</v>
      </c>
      <c r="Q13" s="642">
        <v>1240</v>
      </c>
      <c r="R13" s="642">
        <v>1357</v>
      </c>
      <c r="S13" s="642">
        <v>1410</v>
      </c>
      <c r="T13" s="642">
        <v>1390</v>
      </c>
      <c r="U13" s="642">
        <v>1250</v>
      </c>
      <c r="V13" s="642">
        <v>1195</v>
      </c>
      <c r="W13" s="642">
        <v>1154</v>
      </c>
      <c r="X13" s="642">
        <v>1143</v>
      </c>
      <c r="Y13" s="642">
        <v>1074</v>
      </c>
      <c r="Z13" s="642">
        <v>1046</v>
      </c>
      <c r="AA13" s="642">
        <v>961</v>
      </c>
      <c r="AB13" s="642">
        <v>978</v>
      </c>
      <c r="AC13" s="642">
        <v>1068</v>
      </c>
      <c r="AD13" s="642">
        <v>1146</v>
      </c>
      <c r="AE13" s="642">
        <v>1141</v>
      </c>
      <c r="AF13" s="642">
        <v>1257</v>
      </c>
      <c r="AG13" s="642">
        <v>1400</v>
      </c>
      <c r="AH13" s="642">
        <v>1545</v>
      </c>
      <c r="AI13" s="642">
        <v>1636</v>
      </c>
      <c r="AJ13" s="642">
        <v>1635</v>
      </c>
      <c r="AK13" s="642">
        <v>1685</v>
      </c>
      <c r="AL13" s="642">
        <v>1737</v>
      </c>
      <c r="AM13" s="642">
        <v>1837</v>
      </c>
      <c r="AN13" s="642">
        <v>1784</v>
      </c>
      <c r="AO13" s="642">
        <v>1803</v>
      </c>
      <c r="AP13" s="642">
        <v>1776</v>
      </c>
      <c r="AQ13" s="642">
        <v>1956</v>
      </c>
      <c r="AR13" s="642">
        <v>2093</v>
      </c>
      <c r="AS13" s="642">
        <v>2054</v>
      </c>
      <c r="AT13" s="642">
        <v>1984</v>
      </c>
      <c r="AU13" s="642">
        <v>2080</v>
      </c>
      <c r="AV13" s="642">
        <v>1943</v>
      </c>
      <c r="AW13" s="642">
        <v>1856</v>
      </c>
      <c r="AX13" s="642">
        <v>1810</v>
      </c>
      <c r="AY13" s="642">
        <v>1689</v>
      </c>
      <c r="AZ13" s="642">
        <v>1493</v>
      </c>
      <c r="BA13" s="642">
        <v>1434</v>
      </c>
      <c r="BB13" s="642">
        <v>1320</v>
      </c>
      <c r="BC13" s="642">
        <v>1319</v>
      </c>
      <c r="BD13" s="642">
        <v>1172</v>
      </c>
      <c r="BE13" s="642">
        <v>918</v>
      </c>
      <c r="BF13" s="642">
        <v>900</v>
      </c>
      <c r="BG13" s="642">
        <v>952</v>
      </c>
      <c r="BH13" s="642">
        <v>849</v>
      </c>
      <c r="BI13" s="642">
        <v>709</v>
      </c>
      <c r="BJ13" s="642">
        <v>717</v>
      </c>
      <c r="BK13" s="642">
        <v>634</v>
      </c>
      <c r="BL13" s="642">
        <v>562</v>
      </c>
      <c r="BM13" s="642">
        <v>547</v>
      </c>
      <c r="BN13" s="642">
        <v>505</v>
      </c>
      <c r="BO13" s="642">
        <v>479</v>
      </c>
      <c r="BP13" s="642">
        <v>444</v>
      </c>
      <c r="BQ13" s="642">
        <v>382</v>
      </c>
      <c r="BR13" s="642">
        <v>335</v>
      </c>
      <c r="BS13" s="642">
        <v>335</v>
      </c>
      <c r="BT13" s="642">
        <v>291</v>
      </c>
      <c r="BU13" s="642">
        <v>338</v>
      </c>
      <c r="BV13" s="642">
        <v>294</v>
      </c>
      <c r="BW13" s="642">
        <v>228</v>
      </c>
      <c r="BX13" s="642">
        <v>278</v>
      </c>
      <c r="BY13" s="642">
        <v>222</v>
      </c>
      <c r="BZ13" s="642">
        <v>225</v>
      </c>
      <c r="CA13" s="642">
        <v>198</v>
      </c>
      <c r="CB13" s="642">
        <v>190</v>
      </c>
      <c r="CC13" s="642">
        <v>149</v>
      </c>
      <c r="CD13" s="642">
        <v>153</v>
      </c>
      <c r="CE13" s="642">
        <v>160</v>
      </c>
      <c r="CF13" s="642">
        <v>111</v>
      </c>
      <c r="CG13" s="642">
        <v>107</v>
      </c>
      <c r="CH13" s="642">
        <v>88</v>
      </c>
      <c r="CI13" s="642">
        <v>91</v>
      </c>
      <c r="CJ13" s="642">
        <v>68</v>
      </c>
      <c r="CK13" s="642">
        <v>40</v>
      </c>
      <c r="CL13" s="642">
        <v>49</v>
      </c>
      <c r="CM13" s="642">
        <v>38</v>
      </c>
      <c r="CN13" s="642">
        <v>31</v>
      </c>
      <c r="CO13" s="642">
        <v>27</v>
      </c>
      <c r="CP13" s="642">
        <v>12</v>
      </c>
      <c r="CQ13" s="642">
        <v>13</v>
      </c>
      <c r="CR13" s="642">
        <v>8</v>
      </c>
      <c r="CS13" s="642">
        <v>5</v>
      </c>
      <c r="CT13" s="642">
        <v>10</v>
      </c>
      <c r="CU13" s="642">
        <v>3</v>
      </c>
      <c r="CV13" s="642">
        <v>1</v>
      </c>
      <c r="CW13" s="642">
        <v>3</v>
      </c>
      <c r="CX13" s="649">
        <v>1</v>
      </c>
      <c r="CY13" s="649">
        <v>1</v>
      </c>
      <c r="CZ13" s="649">
        <v>5</v>
      </c>
      <c r="DA13" s="649" t="s">
        <v>86</v>
      </c>
      <c r="DB13" s="649">
        <v>381</v>
      </c>
      <c r="DC13" s="649">
        <v>101</v>
      </c>
      <c r="DD13" s="649">
        <v>70</v>
      </c>
      <c r="DE13" s="649">
        <f>SUM(C13:DD13)</f>
        <v>89028</v>
      </c>
    </row>
    <row r="14" spans="1:109" s="137" customFormat="1" ht="23.25" customHeight="1">
      <c r="A14" s="121"/>
      <c r="B14" s="136" t="s">
        <v>1</v>
      </c>
      <c r="C14" s="650">
        <f aca="true" t="shared" si="30" ref="C14:M14">SUM(C12:C13)</f>
        <v>2098</v>
      </c>
      <c r="D14" s="650">
        <f t="shared" si="30"/>
        <v>2204</v>
      </c>
      <c r="E14" s="650">
        <f t="shared" si="30"/>
        <v>2141</v>
      </c>
      <c r="F14" s="650">
        <f t="shared" si="30"/>
        <v>2257</v>
      </c>
      <c r="G14" s="650">
        <f t="shared" si="30"/>
        <v>2297</v>
      </c>
      <c r="H14" s="650">
        <f t="shared" si="30"/>
        <v>2365</v>
      </c>
      <c r="I14" s="650">
        <f t="shared" si="30"/>
        <v>2486</v>
      </c>
      <c r="J14" s="650">
        <f t="shared" si="30"/>
        <v>2376</v>
      </c>
      <c r="K14" s="650">
        <f t="shared" si="30"/>
        <v>2446</v>
      </c>
      <c r="L14" s="650">
        <f t="shared" si="30"/>
        <v>2386</v>
      </c>
      <c r="M14" s="650">
        <f t="shared" si="30"/>
        <v>2311</v>
      </c>
      <c r="N14" s="650">
        <f aca="true" t="shared" si="31" ref="N14:X14">SUM(N12:N13)</f>
        <v>2289</v>
      </c>
      <c r="O14" s="650">
        <f t="shared" si="31"/>
        <v>2639</v>
      </c>
      <c r="P14" s="650">
        <f t="shared" si="31"/>
        <v>2431</v>
      </c>
      <c r="Q14" s="650">
        <f t="shared" si="31"/>
        <v>2555</v>
      </c>
      <c r="R14" s="650">
        <f t="shared" si="31"/>
        <v>2816</v>
      </c>
      <c r="S14" s="650">
        <f t="shared" si="31"/>
        <v>2906</v>
      </c>
      <c r="T14" s="650">
        <f t="shared" si="31"/>
        <v>2781</v>
      </c>
      <c r="U14" s="650">
        <f t="shared" si="31"/>
        <v>2474</v>
      </c>
      <c r="V14" s="650">
        <f t="shared" si="31"/>
        <v>2354</v>
      </c>
      <c r="W14" s="650">
        <f t="shared" si="31"/>
        <v>2320</v>
      </c>
      <c r="X14" s="650">
        <f t="shared" si="31"/>
        <v>2117</v>
      </c>
      <c r="Y14" s="650">
        <f aca="true" t="shared" si="32" ref="Y14:AI14">SUM(Y12:Y13)</f>
        <v>2041</v>
      </c>
      <c r="Z14" s="650">
        <f t="shared" si="32"/>
        <v>1938</v>
      </c>
      <c r="AA14" s="650">
        <f t="shared" si="32"/>
        <v>1852</v>
      </c>
      <c r="AB14" s="650">
        <f t="shared" si="32"/>
        <v>1886</v>
      </c>
      <c r="AC14" s="650">
        <f t="shared" si="32"/>
        <v>2025</v>
      </c>
      <c r="AD14" s="650">
        <f t="shared" si="32"/>
        <v>2118</v>
      </c>
      <c r="AE14" s="650">
        <f t="shared" si="32"/>
        <v>2058</v>
      </c>
      <c r="AF14" s="650">
        <f t="shared" si="32"/>
        <v>2377</v>
      </c>
      <c r="AG14" s="650">
        <f t="shared" si="32"/>
        <v>2531</v>
      </c>
      <c r="AH14" s="650">
        <f t="shared" si="32"/>
        <v>2791</v>
      </c>
      <c r="AI14" s="650">
        <f t="shared" si="32"/>
        <v>2928</v>
      </c>
      <c r="AJ14" s="650">
        <f aca="true" t="shared" si="33" ref="AJ14:AT14">SUM(AJ12:AJ13)</f>
        <v>3002</v>
      </c>
      <c r="AK14" s="650">
        <f t="shared" si="33"/>
        <v>3020</v>
      </c>
      <c r="AL14" s="650">
        <f t="shared" si="33"/>
        <v>3142</v>
      </c>
      <c r="AM14" s="650">
        <f t="shared" si="33"/>
        <v>3292</v>
      </c>
      <c r="AN14" s="650">
        <f t="shared" si="33"/>
        <v>3236</v>
      </c>
      <c r="AO14" s="650">
        <f t="shared" si="33"/>
        <v>3352</v>
      </c>
      <c r="AP14" s="650">
        <f t="shared" si="33"/>
        <v>3306</v>
      </c>
      <c r="AQ14" s="650">
        <f t="shared" si="33"/>
        <v>3587</v>
      </c>
      <c r="AR14" s="650">
        <f t="shared" si="33"/>
        <v>3794</v>
      </c>
      <c r="AS14" s="650">
        <f t="shared" si="33"/>
        <v>3801</v>
      </c>
      <c r="AT14" s="650">
        <f t="shared" si="33"/>
        <v>3779</v>
      </c>
      <c r="AU14" s="650">
        <f aca="true" t="shared" si="34" ref="AU14:BE14">SUM(AU12:AU13)</f>
        <v>3937</v>
      </c>
      <c r="AV14" s="650">
        <f t="shared" si="34"/>
        <v>3675</v>
      </c>
      <c r="AW14" s="650">
        <f t="shared" si="34"/>
        <v>3517</v>
      </c>
      <c r="AX14" s="650">
        <f t="shared" si="34"/>
        <v>3389</v>
      </c>
      <c r="AY14" s="650">
        <f t="shared" si="34"/>
        <v>3209</v>
      </c>
      <c r="AZ14" s="650">
        <f t="shared" si="34"/>
        <v>2946</v>
      </c>
      <c r="BA14" s="650">
        <f t="shared" si="34"/>
        <v>2708</v>
      </c>
      <c r="BB14" s="650">
        <f t="shared" si="34"/>
        <v>2547</v>
      </c>
      <c r="BC14" s="650">
        <f t="shared" si="34"/>
        <v>2481</v>
      </c>
      <c r="BD14" s="650">
        <f t="shared" si="34"/>
        <v>2211</v>
      </c>
      <c r="BE14" s="650">
        <f t="shared" si="34"/>
        <v>1768</v>
      </c>
      <c r="BF14" s="650">
        <f aca="true" t="shared" si="35" ref="BF14:BP14">SUM(BF12:BF13)</f>
        <v>1753</v>
      </c>
      <c r="BG14" s="650">
        <f t="shared" si="35"/>
        <v>1783</v>
      </c>
      <c r="BH14" s="650">
        <f t="shared" si="35"/>
        <v>1561</v>
      </c>
      <c r="BI14" s="650">
        <f t="shared" si="35"/>
        <v>1382</v>
      </c>
      <c r="BJ14" s="650">
        <f t="shared" si="35"/>
        <v>1345</v>
      </c>
      <c r="BK14" s="650">
        <f t="shared" si="35"/>
        <v>1178</v>
      </c>
      <c r="BL14" s="650">
        <f t="shared" si="35"/>
        <v>1011</v>
      </c>
      <c r="BM14" s="650">
        <f t="shared" si="35"/>
        <v>1031</v>
      </c>
      <c r="BN14" s="650">
        <f t="shared" si="35"/>
        <v>905</v>
      </c>
      <c r="BO14" s="650">
        <f t="shared" si="35"/>
        <v>852</v>
      </c>
      <c r="BP14" s="650">
        <f t="shared" si="35"/>
        <v>786</v>
      </c>
      <c r="BQ14" s="650">
        <f aca="true" t="shared" si="36" ref="BQ14:CA14">SUM(BQ12:BQ13)</f>
        <v>637</v>
      </c>
      <c r="BR14" s="650">
        <f t="shared" si="36"/>
        <v>589</v>
      </c>
      <c r="BS14" s="650">
        <f t="shared" si="36"/>
        <v>591</v>
      </c>
      <c r="BT14" s="650">
        <f t="shared" si="36"/>
        <v>524</v>
      </c>
      <c r="BU14" s="650">
        <f t="shared" si="36"/>
        <v>569</v>
      </c>
      <c r="BV14" s="650">
        <f t="shared" si="36"/>
        <v>535</v>
      </c>
      <c r="BW14" s="650">
        <f t="shared" si="36"/>
        <v>418</v>
      </c>
      <c r="BX14" s="650">
        <f t="shared" si="36"/>
        <v>485</v>
      </c>
      <c r="BY14" s="650">
        <f t="shared" si="36"/>
        <v>358</v>
      </c>
      <c r="BZ14" s="650">
        <f t="shared" si="36"/>
        <v>399</v>
      </c>
      <c r="CA14" s="650">
        <f t="shared" si="36"/>
        <v>328</v>
      </c>
      <c r="CB14" s="650">
        <f aca="true" t="shared" si="37" ref="CB14:CL14">SUM(CB12:CB13)</f>
        <v>302</v>
      </c>
      <c r="CC14" s="650">
        <f t="shared" si="37"/>
        <v>251</v>
      </c>
      <c r="CD14" s="650">
        <f t="shared" si="37"/>
        <v>246</v>
      </c>
      <c r="CE14" s="650">
        <f t="shared" si="37"/>
        <v>249</v>
      </c>
      <c r="CF14" s="650">
        <f t="shared" si="37"/>
        <v>176</v>
      </c>
      <c r="CG14" s="650">
        <f t="shared" si="37"/>
        <v>158</v>
      </c>
      <c r="CH14" s="650">
        <f t="shared" si="37"/>
        <v>137</v>
      </c>
      <c r="CI14" s="650">
        <f t="shared" si="37"/>
        <v>132</v>
      </c>
      <c r="CJ14" s="650">
        <f t="shared" si="37"/>
        <v>97</v>
      </c>
      <c r="CK14" s="650">
        <f t="shared" si="37"/>
        <v>70</v>
      </c>
      <c r="CL14" s="650">
        <f t="shared" si="37"/>
        <v>71</v>
      </c>
      <c r="CM14" s="650">
        <f aca="true" t="shared" si="38" ref="CM14:CW14">SUM(CM12:CM13)</f>
        <v>52</v>
      </c>
      <c r="CN14" s="650">
        <f t="shared" si="38"/>
        <v>49</v>
      </c>
      <c r="CO14" s="650">
        <f t="shared" si="38"/>
        <v>38</v>
      </c>
      <c r="CP14" s="650">
        <f t="shared" si="38"/>
        <v>15</v>
      </c>
      <c r="CQ14" s="650">
        <f t="shared" si="38"/>
        <v>22</v>
      </c>
      <c r="CR14" s="650">
        <f t="shared" si="38"/>
        <v>13</v>
      </c>
      <c r="CS14" s="650">
        <f t="shared" si="38"/>
        <v>12</v>
      </c>
      <c r="CT14" s="650">
        <f t="shared" si="38"/>
        <v>14</v>
      </c>
      <c r="CU14" s="650">
        <f t="shared" si="38"/>
        <v>6</v>
      </c>
      <c r="CV14" s="650">
        <f t="shared" si="38"/>
        <v>1</v>
      </c>
      <c r="CW14" s="650">
        <f t="shared" si="38"/>
        <v>5</v>
      </c>
      <c r="CX14" s="651">
        <f aca="true" t="shared" si="39" ref="CX14:DE14">SUM(CX12:CX13)</f>
        <v>3</v>
      </c>
      <c r="CY14" s="651">
        <f t="shared" si="39"/>
        <v>2</v>
      </c>
      <c r="CZ14" s="651">
        <f t="shared" si="39"/>
        <v>7</v>
      </c>
      <c r="DA14" s="651">
        <f t="shared" si="39"/>
        <v>0</v>
      </c>
      <c r="DB14" s="651">
        <f t="shared" si="39"/>
        <v>853</v>
      </c>
      <c r="DC14" s="651">
        <f t="shared" si="39"/>
        <v>246</v>
      </c>
      <c r="DD14" s="651">
        <f t="shared" si="39"/>
        <v>189</v>
      </c>
      <c r="DE14" s="651">
        <f t="shared" si="39"/>
        <v>169729</v>
      </c>
    </row>
    <row r="15" spans="1:109" s="135" customFormat="1" ht="22.5" customHeight="1">
      <c r="A15" s="133" t="s">
        <v>136</v>
      </c>
      <c r="B15" s="134" t="s">
        <v>10</v>
      </c>
      <c r="C15" s="642">
        <v>406</v>
      </c>
      <c r="D15" s="642">
        <v>453</v>
      </c>
      <c r="E15" s="642">
        <v>432</v>
      </c>
      <c r="F15" s="642">
        <v>457</v>
      </c>
      <c r="G15" s="642">
        <v>485</v>
      </c>
      <c r="H15" s="642">
        <v>494</v>
      </c>
      <c r="I15" s="642">
        <v>515</v>
      </c>
      <c r="J15" s="642">
        <v>540</v>
      </c>
      <c r="K15" s="642">
        <v>502</v>
      </c>
      <c r="L15" s="642">
        <v>502</v>
      </c>
      <c r="M15" s="642">
        <v>535</v>
      </c>
      <c r="N15" s="642">
        <v>580</v>
      </c>
      <c r="O15" s="642">
        <v>583</v>
      </c>
      <c r="P15" s="642">
        <v>551</v>
      </c>
      <c r="Q15" s="642">
        <v>581</v>
      </c>
      <c r="R15" s="642">
        <v>658</v>
      </c>
      <c r="S15" s="642">
        <v>702</v>
      </c>
      <c r="T15" s="642">
        <v>645</v>
      </c>
      <c r="U15" s="642">
        <v>612</v>
      </c>
      <c r="V15" s="642">
        <v>579</v>
      </c>
      <c r="W15" s="642">
        <v>579</v>
      </c>
      <c r="X15" s="642">
        <v>523</v>
      </c>
      <c r="Y15" s="642">
        <v>525</v>
      </c>
      <c r="Z15" s="642">
        <v>512</v>
      </c>
      <c r="AA15" s="642">
        <v>550</v>
      </c>
      <c r="AB15" s="642">
        <v>524</v>
      </c>
      <c r="AC15" s="642">
        <v>522</v>
      </c>
      <c r="AD15" s="642">
        <v>522</v>
      </c>
      <c r="AE15" s="642">
        <v>562</v>
      </c>
      <c r="AF15" s="642">
        <v>551</v>
      </c>
      <c r="AG15" s="642">
        <v>575</v>
      </c>
      <c r="AH15" s="642">
        <v>624</v>
      </c>
      <c r="AI15" s="642">
        <v>664</v>
      </c>
      <c r="AJ15" s="642">
        <v>666</v>
      </c>
      <c r="AK15" s="642">
        <v>642</v>
      </c>
      <c r="AL15" s="642">
        <v>688</v>
      </c>
      <c r="AM15" s="642">
        <v>650</v>
      </c>
      <c r="AN15" s="642">
        <v>657</v>
      </c>
      <c r="AO15" s="642">
        <v>671</v>
      </c>
      <c r="AP15" s="642">
        <v>654</v>
      </c>
      <c r="AQ15" s="642">
        <v>668</v>
      </c>
      <c r="AR15" s="642">
        <v>714</v>
      </c>
      <c r="AS15" s="642">
        <v>665</v>
      </c>
      <c r="AT15" s="642">
        <v>712</v>
      </c>
      <c r="AU15" s="642">
        <v>694</v>
      </c>
      <c r="AV15" s="642">
        <v>713</v>
      </c>
      <c r="AW15" s="642">
        <v>656</v>
      </c>
      <c r="AX15" s="642">
        <v>653</v>
      </c>
      <c r="AY15" s="642">
        <v>681</v>
      </c>
      <c r="AZ15" s="642">
        <v>636</v>
      </c>
      <c r="BA15" s="642">
        <v>678</v>
      </c>
      <c r="BB15" s="642">
        <v>603</v>
      </c>
      <c r="BC15" s="642">
        <v>627</v>
      </c>
      <c r="BD15" s="642">
        <v>558</v>
      </c>
      <c r="BE15" s="642">
        <v>506</v>
      </c>
      <c r="BF15" s="642">
        <v>493</v>
      </c>
      <c r="BG15" s="642">
        <v>509</v>
      </c>
      <c r="BH15" s="642">
        <v>451</v>
      </c>
      <c r="BI15" s="642">
        <v>448</v>
      </c>
      <c r="BJ15" s="642">
        <v>411</v>
      </c>
      <c r="BK15" s="642">
        <v>404</v>
      </c>
      <c r="BL15" s="642">
        <v>384</v>
      </c>
      <c r="BM15" s="642">
        <v>342</v>
      </c>
      <c r="BN15" s="642">
        <v>303</v>
      </c>
      <c r="BO15" s="642">
        <v>270</v>
      </c>
      <c r="BP15" s="642">
        <v>236</v>
      </c>
      <c r="BQ15" s="642">
        <v>249</v>
      </c>
      <c r="BR15" s="642">
        <v>213</v>
      </c>
      <c r="BS15" s="642">
        <v>196</v>
      </c>
      <c r="BT15" s="642">
        <v>169</v>
      </c>
      <c r="BU15" s="642">
        <v>182</v>
      </c>
      <c r="BV15" s="642">
        <v>163</v>
      </c>
      <c r="BW15" s="642">
        <v>139</v>
      </c>
      <c r="BX15" s="642">
        <v>158</v>
      </c>
      <c r="BY15" s="642">
        <v>140</v>
      </c>
      <c r="BZ15" s="642">
        <v>107</v>
      </c>
      <c r="CA15" s="642">
        <v>114</v>
      </c>
      <c r="CB15" s="642">
        <v>102</v>
      </c>
      <c r="CC15" s="642">
        <v>79</v>
      </c>
      <c r="CD15" s="642">
        <v>87</v>
      </c>
      <c r="CE15" s="642">
        <v>64</v>
      </c>
      <c r="CF15" s="642">
        <v>59</v>
      </c>
      <c r="CG15" s="642">
        <v>65</v>
      </c>
      <c r="CH15" s="642">
        <v>36</v>
      </c>
      <c r="CI15" s="642">
        <v>42</v>
      </c>
      <c r="CJ15" s="642">
        <v>39</v>
      </c>
      <c r="CK15" s="642">
        <v>22</v>
      </c>
      <c r="CL15" s="642">
        <v>21</v>
      </c>
      <c r="CM15" s="642">
        <v>15</v>
      </c>
      <c r="CN15" s="642">
        <v>9</v>
      </c>
      <c r="CO15" s="642">
        <v>7</v>
      </c>
      <c r="CP15" s="642">
        <v>7</v>
      </c>
      <c r="CQ15" s="642">
        <v>2</v>
      </c>
      <c r="CR15" s="642">
        <v>5</v>
      </c>
      <c r="CS15" s="642">
        <v>4</v>
      </c>
      <c r="CT15" s="642">
        <v>3</v>
      </c>
      <c r="CU15" s="649">
        <v>2</v>
      </c>
      <c r="CV15" s="642">
        <v>4</v>
      </c>
      <c r="CW15" s="649" t="s">
        <v>86</v>
      </c>
      <c r="CX15" s="649">
        <v>1</v>
      </c>
      <c r="CY15" s="649">
        <v>2</v>
      </c>
      <c r="CZ15" s="649">
        <v>4</v>
      </c>
      <c r="DA15" s="649" t="s">
        <v>86</v>
      </c>
      <c r="DB15" s="649">
        <v>656</v>
      </c>
      <c r="DC15" s="649">
        <v>151</v>
      </c>
      <c r="DD15" s="649">
        <v>1232</v>
      </c>
      <c r="DE15" s="649">
        <f>SUM(C15:DD15)</f>
        <v>41238</v>
      </c>
    </row>
    <row r="16" spans="1:109" s="135" customFormat="1" ht="22.5" customHeight="1">
      <c r="A16" s="133"/>
      <c r="B16" s="134" t="s">
        <v>11</v>
      </c>
      <c r="C16" s="642">
        <v>426</v>
      </c>
      <c r="D16" s="642">
        <v>414</v>
      </c>
      <c r="E16" s="642">
        <v>471</v>
      </c>
      <c r="F16" s="642">
        <v>453</v>
      </c>
      <c r="G16" s="642">
        <v>464</v>
      </c>
      <c r="H16" s="642">
        <v>502</v>
      </c>
      <c r="I16" s="642">
        <v>507</v>
      </c>
      <c r="J16" s="642">
        <v>486</v>
      </c>
      <c r="K16" s="642">
        <v>516</v>
      </c>
      <c r="L16" s="642">
        <v>516</v>
      </c>
      <c r="M16" s="642">
        <v>523</v>
      </c>
      <c r="N16" s="642">
        <v>559</v>
      </c>
      <c r="O16" s="642">
        <v>558</v>
      </c>
      <c r="P16" s="642">
        <v>535</v>
      </c>
      <c r="Q16" s="642">
        <v>560</v>
      </c>
      <c r="R16" s="642">
        <v>668</v>
      </c>
      <c r="S16" s="642">
        <v>641</v>
      </c>
      <c r="T16" s="642">
        <v>698</v>
      </c>
      <c r="U16" s="642">
        <v>620</v>
      </c>
      <c r="V16" s="642">
        <v>607</v>
      </c>
      <c r="W16" s="642">
        <v>591</v>
      </c>
      <c r="X16" s="642">
        <v>569</v>
      </c>
      <c r="Y16" s="642">
        <v>589</v>
      </c>
      <c r="Z16" s="642">
        <v>529</v>
      </c>
      <c r="AA16" s="642">
        <v>570</v>
      </c>
      <c r="AB16" s="642">
        <v>517</v>
      </c>
      <c r="AC16" s="642">
        <v>592</v>
      </c>
      <c r="AD16" s="642">
        <v>579</v>
      </c>
      <c r="AE16" s="642">
        <v>610</v>
      </c>
      <c r="AF16" s="642">
        <v>671</v>
      </c>
      <c r="AG16" s="642">
        <v>691</v>
      </c>
      <c r="AH16" s="642">
        <v>699</v>
      </c>
      <c r="AI16" s="642">
        <v>768</v>
      </c>
      <c r="AJ16" s="642">
        <v>770</v>
      </c>
      <c r="AK16" s="642">
        <v>749</v>
      </c>
      <c r="AL16" s="642">
        <v>786</v>
      </c>
      <c r="AM16" s="642">
        <v>781</v>
      </c>
      <c r="AN16" s="642">
        <v>782</v>
      </c>
      <c r="AO16" s="642">
        <v>774</v>
      </c>
      <c r="AP16" s="642">
        <v>741</v>
      </c>
      <c r="AQ16" s="642">
        <v>846</v>
      </c>
      <c r="AR16" s="642">
        <v>912</v>
      </c>
      <c r="AS16" s="642">
        <v>864</v>
      </c>
      <c r="AT16" s="642">
        <v>833</v>
      </c>
      <c r="AU16" s="642">
        <v>874</v>
      </c>
      <c r="AV16" s="642">
        <v>865</v>
      </c>
      <c r="AW16" s="642">
        <v>820</v>
      </c>
      <c r="AX16" s="642">
        <v>813</v>
      </c>
      <c r="AY16" s="642">
        <v>846</v>
      </c>
      <c r="AZ16" s="642">
        <v>808</v>
      </c>
      <c r="BA16" s="642">
        <v>802</v>
      </c>
      <c r="BB16" s="642">
        <v>739</v>
      </c>
      <c r="BC16" s="642">
        <v>810</v>
      </c>
      <c r="BD16" s="642">
        <v>721</v>
      </c>
      <c r="BE16" s="642">
        <v>675</v>
      </c>
      <c r="BF16" s="642">
        <v>586</v>
      </c>
      <c r="BG16" s="642">
        <v>634</v>
      </c>
      <c r="BH16" s="642">
        <v>610</v>
      </c>
      <c r="BI16" s="642">
        <v>522</v>
      </c>
      <c r="BJ16" s="642">
        <v>521</v>
      </c>
      <c r="BK16" s="642">
        <v>482</v>
      </c>
      <c r="BL16" s="642">
        <v>455</v>
      </c>
      <c r="BM16" s="642">
        <v>456</v>
      </c>
      <c r="BN16" s="642">
        <v>426</v>
      </c>
      <c r="BO16" s="642">
        <v>348</v>
      </c>
      <c r="BP16" s="642">
        <v>311</v>
      </c>
      <c r="BQ16" s="642">
        <v>285</v>
      </c>
      <c r="BR16" s="642">
        <v>300</v>
      </c>
      <c r="BS16" s="642">
        <v>275</v>
      </c>
      <c r="BT16" s="642">
        <v>240</v>
      </c>
      <c r="BU16" s="642">
        <v>230</v>
      </c>
      <c r="BV16" s="642">
        <v>215</v>
      </c>
      <c r="BW16" s="642">
        <v>190</v>
      </c>
      <c r="BX16" s="642">
        <v>227</v>
      </c>
      <c r="BY16" s="642">
        <v>191</v>
      </c>
      <c r="BZ16" s="642">
        <v>185</v>
      </c>
      <c r="CA16" s="642">
        <v>179</v>
      </c>
      <c r="CB16" s="642">
        <v>145</v>
      </c>
      <c r="CC16" s="642">
        <v>147</v>
      </c>
      <c r="CD16" s="642">
        <v>131</v>
      </c>
      <c r="CE16" s="642">
        <v>114</v>
      </c>
      <c r="CF16" s="642">
        <v>76</v>
      </c>
      <c r="CG16" s="642">
        <v>109</v>
      </c>
      <c r="CH16" s="642">
        <v>75</v>
      </c>
      <c r="CI16" s="642">
        <v>65</v>
      </c>
      <c r="CJ16" s="642">
        <v>62</v>
      </c>
      <c r="CK16" s="642">
        <v>53</v>
      </c>
      <c r="CL16" s="642">
        <v>33</v>
      </c>
      <c r="CM16" s="642">
        <v>21</v>
      </c>
      <c r="CN16" s="642">
        <v>30</v>
      </c>
      <c r="CO16" s="642">
        <v>24</v>
      </c>
      <c r="CP16" s="642">
        <v>12</v>
      </c>
      <c r="CQ16" s="642">
        <v>17</v>
      </c>
      <c r="CR16" s="642">
        <v>4</v>
      </c>
      <c r="CS16" s="642">
        <v>6</v>
      </c>
      <c r="CT16" s="642">
        <v>11</v>
      </c>
      <c r="CU16" s="642">
        <v>7</v>
      </c>
      <c r="CV16" s="642">
        <v>4</v>
      </c>
      <c r="CW16" s="642">
        <v>3</v>
      </c>
      <c r="CX16" s="649">
        <v>1</v>
      </c>
      <c r="CY16" s="649">
        <v>2</v>
      </c>
      <c r="CZ16" s="649">
        <v>8</v>
      </c>
      <c r="DA16" s="649" t="s">
        <v>86</v>
      </c>
      <c r="DB16" s="649">
        <v>622</v>
      </c>
      <c r="DC16" s="649">
        <v>105</v>
      </c>
      <c r="DD16" s="649">
        <v>1168</v>
      </c>
      <c r="DE16" s="649">
        <f>SUM(C16:DD16)</f>
        <v>47233</v>
      </c>
    </row>
    <row r="17" spans="1:109" s="137" customFormat="1" ht="23.25" customHeight="1">
      <c r="A17" s="121"/>
      <c r="B17" s="136" t="s">
        <v>1</v>
      </c>
      <c r="C17" s="650">
        <f aca="true" t="shared" si="40" ref="C17:M17">SUM(C15:C16)</f>
        <v>832</v>
      </c>
      <c r="D17" s="650">
        <f t="shared" si="40"/>
        <v>867</v>
      </c>
      <c r="E17" s="650">
        <f t="shared" si="40"/>
        <v>903</v>
      </c>
      <c r="F17" s="650">
        <f t="shared" si="40"/>
        <v>910</v>
      </c>
      <c r="G17" s="650">
        <f t="shared" si="40"/>
        <v>949</v>
      </c>
      <c r="H17" s="650">
        <f t="shared" si="40"/>
        <v>996</v>
      </c>
      <c r="I17" s="650">
        <f t="shared" si="40"/>
        <v>1022</v>
      </c>
      <c r="J17" s="650">
        <f t="shared" si="40"/>
        <v>1026</v>
      </c>
      <c r="K17" s="650">
        <f t="shared" si="40"/>
        <v>1018</v>
      </c>
      <c r="L17" s="650">
        <f t="shared" si="40"/>
        <v>1018</v>
      </c>
      <c r="M17" s="650">
        <f t="shared" si="40"/>
        <v>1058</v>
      </c>
      <c r="N17" s="650">
        <f aca="true" t="shared" si="41" ref="N17:X17">SUM(N15:N16)</f>
        <v>1139</v>
      </c>
      <c r="O17" s="650">
        <f t="shared" si="41"/>
        <v>1141</v>
      </c>
      <c r="P17" s="650">
        <f t="shared" si="41"/>
        <v>1086</v>
      </c>
      <c r="Q17" s="650">
        <f t="shared" si="41"/>
        <v>1141</v>
      </c>
      <c r="R17" s="650">
        <f t="shared" si="41"/>
        <v>1326</v>
      </c>
      <c r="S17" s="650">
        <f t="shared" si="41"/>
        <v>1343</v>
      </c>
      <c r="T17" s="650">
        <f t="shared" si="41"/>
        <v>1343</v>
      </c>
      <c r="U17" s="650">
        <f t="shared" si="41"/>
        <v>1232</v>
      </c>
      <c r="V17" s="650">
        <f t="shared" si="41"/>
        <v>1186</v>
      </c>
      <c r="W17" s="650">
        <f t="shared" si="41"/>
        <v>1170</v>
      </c>
      <c r="X17" s="650">
        <f t="shared" si="41"/>
        <v>1092</v>
      </c>
      <c r="Y17" s="650">
        <f aca="true" t="shared" si="42" ref="Y17:AI17">SUM(Y15:Y16)</f>
        <v>1114</v>
      </c>
      <c r="Z17" s="650">
        <f t="shared" si="42"/>
        <v>1041</v>
      </c>
      <c r="AA17" s="650">
        <f t="shared" si="42"/>
        <v>1120</v>
      </c>
      <c r="AB17" s="650">
        <f t="shared" si="42"/>
        <v>1041</v>
      </c>
      <c r="AC17" s="650">
        <f t="shared" si="42"/>
        <v>1114</v>
      </c>
      <c r="AD17" s="650">
        <f t="shared" si="42"/>
        <v>1101</v>
      </c>
      <c r="AE17" s="650">
        <f t="shared" si="42"/>
        <v>1172</v>
      </c>
      <c r="AF17" s="650">
        <f t="shared" si="42"/>
        <v>1222</v>
      </c>
      <c r="AG17" s="650">
        <f t="shared" si="42"/>
        <v>1266</v>
      </c>
      <c r="AH17" s="650">
        <f t="shared" si="42"/>
        <v>1323</v>
      </c>
      <c r="AI17" s="650">
        <f t="shared" si="42"/>
        <v>1432</v>
      </c>
      <c r="AJ17" s="650">
        <f aca="true" t="shared" si="43" ref="AJ17:AT17">SUM(AJ15:AJ16)</f>
        <v>1436</v>
      </c>
      <c r="AK17" s="650">
        <f t="shared" si="43"/>
        <v>1391</v>
      </c>
      <c r="AL17" s="650">
        <f t="shared" si="43"/>
        <v>1474</v>
      </c>
      <c r="AM17" s="650">
        <f t="shared" si="43"/>
        <v>1431</v>
      </c>
      <c r="AN17" s="650">
        <f t="shared" si="43"/>
        <v>1439</v>
      </c>
      <c r="AO17" s="650">
        <f t="shared" si="43"/>
        <v>1445</v>
      </c>
      <c r="AP17" s="650">
        <f t="shared" si="43"/>
        <v>1395</v>
      </c>
      <c r="AQ17" s="650">
        <f t="shared" si="43"/>
        <v>1514</v>
      </c>
      <c r="AR17" s="650">
        <f t="shared" si="43"/>
        <v>1626</v>
      </c>
      <c r="AS17" s="650">
        <f t="shared" si="43"/>
        <v>1529</v>
      </c>
      <c r="AT17" s="650">
        <f t="shared" si="43"/>
        <v>1545</v>
      </c>
      <c r="AU17" s="650">
        <f aca="true" t="shared" si="44" ref="AU17:BE17">SUM(AU15:AU16)</f>
        <v>1568</v>
      </c>
      <c r="AV17" s="650">
        <f t="shared" si="44"/>
        <v>1578</v>
      </c>
      <c r="AW17" s="650">
        <f t="shared" si="44"/>
        <v>1476</v>
      </c>
      <c r="AX17" s="650">
        <f t="shared" si="44"/>
        <v>1466</v>
      </c>
      <c r="AY17" s="650">
        <f t="shared" si="44"/>
        <v>1527</v>
      </c>
      <c r="AZ17" s="650">
        <f t="shared" si="44"/>
        <v>1444</v>
      </c>
      <c r="BA17" s="650">
        <f t="shared" si="44"/>
        <v>1480</v>
      </c>
      <c r="BB17" s="650">
        <f t="shared" si="44"/>
        <v>1342</v>
      </c>
      <c r="BC17" s="650">
        <f t="shared" si="44"/>
        <v>1437</v>
      </c>
      <c r="BD17" s="650">
        <f t="shared" si="44"/>
        <v>1279</v>
      </c>
      <c r="BE17" s="650">
        <f t="shared" si="44"/>
        <v>1181</v>
      </c>
      <c r="BF17" s="650">
        <f aca="true" t="shared" si="45" ref="BF17:BP17">SUM(BF15:BF16)</f>
        <v>1079</v>
      </c>
      <c r="BG17" s="650">
        <f t="shared" si="45"/>
        <v>1143</v>
      </c>
      <c r="BH17" s="650">
        <f t="shared" si="45"/>
        <v>1061</v>
      </c>
      <c r="BI17" s="650">
        <f t="shared" si="45"/>
        <v>970</v>
      </c>
      <c r="BJ17" s="650">
        <f t="shared" si="45"/>
        <v>932</v>
      </c>
      <c r="BK17" s="650">
        <f t="shared" si="45"/>
        <v>886</v>
      </c>
      <c r="BL17" s="650">
        <f t="shared" si="45"/>
        <v>839</v>
      </c>
      <c r="BM17" s="650">
        <f t="shared" si="45"/>
        <v>798</v>
      </c>
      <c r="BN17" s="650">
        <f t="shared" si="45"/>
        <v>729</v>
      </c>
      <c r="BO17" s="650">
        <f t="shared" si="45"/>
        <v>618</v>
      </c>
      <c r="BP17" s="650">
        <f t="shared" si="45"/>
        <v>547</v>
      </c>
      <c r="BQ17" s="650">
        <f aca="true" t="shared" si="46" ref="BQ17:CA17">SUM(BQ15:BQ16)</f>
        <v>534</v>
      </c>
      <c r="BR17" s="650">
        <f t="shared" si="46"/>
        <v>513</v>
      </c>
      <c r="BS17" s="650">
        <f t="shared" si="46"/>
        <v>471</v>
      </c>
      <c r="BT17" s="650">
        <f t="shared" si="46"/>
        <v>409</v>
      </c>
      <c r="BU17" s="650">
        <f t="shared" si="46"/>
        <v>412</v>
      </c>
      <c r="BV17" s="650">
        <f t="shared" si="46"/>
        <v>378</v>
      </c>
      <c r="BW17" s="650">
        <f t="shared" si="46"/>
        <v>329</v>
      </c>
      <c r="BX17" s="650">
        <f t="shared" si="46"/>
        <v>385</v>
      </c>
      <c r="BY17" s="650">
        <f t="shared" si="46"/>
        <v>331</v>
      </c>
      <c r="BZ17" s="650">
        <f t="shared" si="46"/>
        <v>292</v>
      </c>
      <c r="CA17" s="650">
        <f t="shared" si="46"/>
        <v>293</v>
      </c>
      <c r="CB17" s="650">
        <f aca="true" t="shared" si="47" ref="CB17:CL17">SUM(CB15:CB16)</f>
        <v>247</v>
      </c>
      <c r="CC17" s="650">
        <f t="shared" si="47"/>
        <v>226</v>
      </c>
      <c r="CD17" s="650">
        <f t="shared" si="47"/>
        <v>218</v>
      </c>
      <c r="CE17" s="650">
        <f t="shared" si="47"/>
        <v>178</v>
      </c>
      <c r="CF17" s="650">
        <f t="shared" si="47"/>
        <v>135</v>
      </c>
      <c r="CG17" s="650">
        <f t="shared" si="47"/>
        <v>174</v>
      </c>
      <c r="CH17" s="650">
        <f t="shared" si="47"/>
        <v>111</v>
      </c>
      <c r="CI17" s="650">
        <f t="shared" si="47"/>
        <v>107</v>
      </c>
      <c r="CJ17" s="650">
        <f t="shared" si="47"/>
        <v>101</v>
      </c>
      <c r="CK17" s="650">
        <f t="shared" si="47"/>
        <v>75</v>
      </c>
      <c r="CL17" s="650">
        <f t="shared" si="47"/>
        <v>54</v>
      </c>
      <c r="CM17" s="650">
        <f aca="true" t="shared" si="48" ref="CM17:CW17">SUM(CM15:CM16)</f>
        <v>36</v>
      </c>
      <c r="CN17" s="650">
        <f t="shared" si="48"/>
        <v>39</v>
      </c>
      <c r="CO17" s="650">
        <f t="shared" si="48"/>
        <v>31</v>
      </c>
      <c r="CP17" s="650">
        <f t="shared" si="48"/>
        <v>19</v>
      </c>
      <c r="CQ17" s="650">
        <f t="shared" si="48"/>
        <v>19</v>
      </c>
      <c r="CR17" s="650">
        <f t="shared" si="48"/>
        <v>9</v>
      </c>
      <c r="CS17" s="650">
        <f t="shared" si="48"/>
        <v>10</v>
      </c>
      <c r="CT17" s="650">
        <f t="shared" si="48"/>
        <v>14</v>
      </c>
      <c r="CU17" s="650">
        <f t="shared" si="48"/>
        <v>9</v>
      </c>
      <c r="CV17" s="650">
        <f t="shared" si="48"/>
        <v>8</v>
      </c>
      <c r="CW17" s="650">
        <f t="shared" si="48"/>
        <v>3</v>
      </c>
      <c r="CX17" s="651">
        <f aca="true" t="shared" si="49" ref="CX17:DE17">SUM(CX15:CX16)</f>
        <v>2</v>
      </c>
      <c r="CY17" s="651">
        <f t="shared" si="49"/>
        <v>4</v>
      </c>
      <c r="CZ17" s="651">
        <f t="shared" si="49"/>
        <v>12</v>
      </c>
      <c r="DA17" s="651">
        <f t="shared" si="49"/>
        <v>0</v>
      </c>
      <c r="DB17" s="651">
        <f t="shared" si="49"/>
        <v>1278</v>
      </c>
      <c r="DC17" s="651">
        <f t="shared" si="49"/>
        <v>256</v>
      </c>
      <c r="DD17" s="651">
        <f t="shared" si="49"/>
        <v>2400</v>
      </c>
      <c r="DE17" s="651">
        <f t="shared" si="49"/>
        <v>88471</v>
      </c>
    </row>
    <row r="18" spans="1:109" s="135" customFormat="1" ht="22.5" customHeight="1">
      <c r="A18" s="133" t="s">
        <v>121</v>
      </c>
      <c r="B18" s="134" t="s">
        <v>10</v>
      </c>
      <c r="C18" s="642">
        <v>567</v>
      </c>
      <c r="D18" s="642">
        <v>615</v>
      </c>
      <c r="E18" s="642">
        <v>629</v>
      </c>
      <c r="F18" s="642">
        <v>664</v>
      </c>
      <c r="G18" s="642">
        <v>686</v>
      </c>
      <c r="H18" s="642">
        <v>745</v>
      </c>
      <c r="I18" s="642">
        <v>732</v>
      </c>
      <c r="J18" s="642">
        <v>768</v>
      </c>
      <c r="K18" s="642">
        <v>784</v>
      </c>
      <c r="L18" s="642">
        <v>845</v>
      </c>
      <c r="M18" s="642">
        <v>854</v>
      </c>
      <c r="N18" s="642">
        <v>908</v>
      </c>
      <c r="O18" s="642">
        <v>951</v>
      </c>
      <c r="P18" s="642">
        <v>899</v>
      </c>
      <c r="Q18" s="642">
        <v>965</v>
      </c>
      <c r="R18" s="642">
        <v>1069</v>
      </c>
      <c r="S18" s="642">
        <v>1206</v>
      </c>
      <c r="T18" s="642">
        <v>1244</v>
      </c>
      <c r="U18" s="642">
        <v>1237</v>
      </c>
      <c r="V18" s="642">
        <v>1056</v>
      </c>
      <c r="W18" s="642">
        <v>1010</v>
      </c>
      <c r="X18" s="642">
        <v>960</v>
      </c>
      <c r="Y18" s="642">
        <v>962</v>
      </c>
      <c r="Z18" s="642">
        <v>991</v>
      </c>
      <c r="AA18" s="642">
        <v>981</v>
      </c>
      <c r="AB18" s="642">
        <v>987</v>
      </c>
      <c r="AC18" s="642">
        <v>1020</v>
      </c>
      <c r="AD18" s="642">
        <v>1078</v>
      </c>
      <c r="AE18" s="642">
        <v>1111</v>
      </c>
      <c r="AF18" s="642">
        <v>1173</v>
      </c>
      <c r="AG18" s="642">
        <v>1233</v>
      </c>
      <c r="AH18" s="642">
        <v>1210</v>
      </c>
      <c r="AI18" s="642">
        <v>1335</v>
      </c>
      <c r="AJ18" s="642">
        <v>1342</v>
      </c>
      <c r="AK18" s="642">
        <v>1297</v>
      </c>
      <c r="AL18" s="642">
        <v>1271</v>
      </c>
      <c r="AM18" s="642">
        <v>1291</v>
      </c>
      <c r="AN18" s="642">
        <v>1235</v>
      </c>
      <c r="AO18" s="642">
        <v>1158</v>
      </c>
      <c r="AP18" s="642">
        <v>1151</v>
      </c>
      <c r="AQ18" s="642">
        <v>1211</v>
      </c>
      <c r="AR18" s="642">
        <v>1174</v>
      </c>
      <c r="AS18" s="642">
        <v>1234</v>
      </c>
      <c r="AT18" s="642">
        <v>1166</v>
      </c>
      <c r="AU18" s="642">
        <v>1175</v>
      </c>
      <c r="AV18" s="642">
        <v>1132</v>
      </c>
      <c r="AW18" s="642">
        <v>1168</v>
      </c>
      <c r="AX18" s="642">
        <v>1123</v>
      </c>
      <c r="AY18" s="642">
        <v>1164</v>
      </c>
      <c r="AZ18" s="642">
        <v>1158</v>
      </c>
      <c r="BA18" s="642">
        <v>1127</v>
      </c>
      <c r="BB18" s="642">
        <v>1121</v>
      </c>
      <c r="BC18" s="642">
        <v>1140</v>
      </c>
      <c r="BD18" s="642">
        <v>1147</v>
      </c>
      <c r="BE18" s="642">
        <v>1109</v>
      </c>
      <c r="BF18" s="642">
        <v>1085</v>
      </c>
      <c r="BG18" s="642">
        <v>1084</v>
      </c>
      <c r="BH18" s="642">
        <v>999</v>
      </c>
      <c r="BI18" s="642">
        <v>963</v>
      </c>
      <c r="BJ18" s="642">
        <v>942</v>
      </c>
      <c r="BK18" s="642">
        <v>874</v>
      </c>
      <c r="BL18" s="642">
        <v>801</v>
      </c>
      <c r="BM18" s="642">
        <v>775</v>
      </c>
      <c r="BN18" s="642">
        <v>690</v>
      </c>
      <c r="BO18" s="642">
        <v>623</v>
      </c>
      <c r="BP18" s="642">
        <v>583</v>
      </c>
      <c r="BQ18" s="642">
        <v>510</v>
      </c>
      <c r="BR18" s="642">
        <v>452</v>
      </c>
      <c r="BS18" s="642">
        <v>394</v>
      </c>
      <c r="BT18" s="642">
        <v>388</v>
      </c>
      <c r="BU18" s="642">
        <v>423</v>
      </c>
      <c r="BV18" s="642">
        <v>424</v>
      </c>
      <c r="BW18" s="642">
        <v>342</v>
      </c>
      <c r="BX18" s="642">
        <v>413</v>
      </c>
      <c r="BY18" s="642">
        <v>346</v>
      </c>
      <c r="BZ18" s="642">
        <v>341</v>
      </c>
      <c r="CA18" s="642">
        <v>353</v>
      </c>
      <c r="CB18" s="642">
        <v>314</v>
      </c>
      <c r="CC18" s="642">
        <v>304</v>
      </c>
      <c r="CD18" s="642">
        <v>222</v>
      </c>
      <c r="CE18" s="642">
        <v>259</v>
      </c>
      <c r="CF18" s="642">
        <v>181</v>
      </c>
      <c r="CG18" s="642">
        <v>164</v>
      </c>
      <c r="CH18" s="642">
        <v>140</v>
      </c>
      <c r="CI18" s="642">
        <v>131</v>
      </c>
      <c r="CJ18" s="642">
        <v>97</v>
      </c>
      <c r="CK18" s="642">
        <v>86</v>
      </c>
      <c r="CL18" s="642">
        <v>71</v>
      </c>
      <c r="CM18" s="642">
        <v>57</v>
      </c>
      <c r="CN18" s="642">
        <v>49</v>
      </c>
      <c r="CO18" s="642">
        <v>44</v>
      </c>
      <c r="CP18" s="642">
        <v>24</v>
      </c>
      <c r="CQ18" s="642">
        <v>31</v>
      </c>
      <c r="CR18" s="642">
        <v>18</v>
      </c>
      <c r="CS18" s="642">
        <v>14</v>
      </c>
      <c r="CT18" s="642">
        <v>20</v>
      </c>
      <c r="CU18" s="642">
        <v>16</v>
      </c>
      <c r="CV18" s="642">
        <v>8</v>
      </c>
      <c r="CW18" s="642">
        <v>9</v>
      </c>
      <c r="CX18" s="649">
        <v>4</v>
      </c>
      <c r="CY18" s="649">
        <v>3</v>
      </c>
      <c r="CZ18" s="649">
        <v>20</v>
      </c>
      <c r="DA18" s="649">
        <v>2</v>
      </c>
      <c r="DB18" s="649">
        <v>1202</v>
      </c>
      <c r="DC18" s="649">
        <v>448</v>
      </c>
      <c r="DD18" s="649">
        <v>325</v>
      </c>
      <c r="DE18" s="649">
        <f>SUM(C18:DD18)</f>
        <v>75637</v>
      </c>
    </row>
    <row r="19" spans="1:109" s="135" customFormat="1" ht="22.5" customHeight="1">
      <c r="A19" s="133"/>
      <c r="B19" s="134" t="s">
        <v>11</v>
      </c>
      <c r="C19" s="642">
        <v>551</v>
      </c>
      <c r="D19" s="642">
        <v>544</v>
      </c>
      <c r="E19" s="642">
        <v>560</v>
      </c>
      <c r="F19" s="642">
        <v>643</v>
      </c>
      <c r="G19" s="642">
        <v>615</v>
      </c>
      <c r="H19" s="642">
        <v>726</v>
      </c>
      <c r="I19" s="642">
        <v>793</v>
      </c>
      <c r="J19" s="642">
        <v>743</v>
      </c>
      <c r="K19" s="642">
        <v>787</v>
      </c>
      <c r="L19" s="642">
        <v>810</v>
      </c>
      <c r="M19" s="642">
        <v>803</v>
      </c>
      <c r="N19" s="642">
        <v>873</v>
      </c>
      <c r="O19" s="642">
        <v>901</v>
      </c>
      <c r="P19" s="642">
        <v>937</v>
      </c>
      <c r="Q19" s="642">
        <v>895</v>
      </c>
      <c r="R19" s="642">
        <v>1032</v>
      </c>
      <c r="S19" s="642">
        <v>1074</v>
      </c>
      <c r="T19" s="642">
        <v>1009</v>
      </c>
      <c r="U19" s="642">
        <v>989</v>
      </c>
      <c r="V19" s="642">
        <v>957</v>
      </c>
      <c r="W19" s="642">
        <v>960</v>
      </c>
      <c r="X19" s="642">
        <v>994</v>
      </c>
      <c r="Y19" s="642">
        <v>1028</v>
      </c>
      <c r="Z19" s="642">
        <v>991</v>
      </c>
      <c r="AA19" s="642">
        <v>1036</v>
      </c>
      <c r="AB19" s="642">
        <v>983</v>
      </c>
      <c r="AC19" s="642">
        <v>1102</v>
      </c>
      <c r="AD19" s="642">
        <v>1186</v>
      </c>
      <c r="AE19" s="642">
        <v>1176</v>
      </c>
      <c r="AF19" s="642">
        <v>1251</v>
      </c>
      <c r="AG19" s="642">
        <v>1315</v>
      </c>
      <c r="AH19" s="642">
        <v>1490</v>
      </c>
      <c r="AI19" s="642">
        <v>1453</v>
      </c>
      <c r="AJ19" s="642">
        <v>1453</v>
      </c>
      <c r="AK19" s="642">
        <v>1458</v>
      </c>
      <c r="AL19" s="642">
        <v>1446</v>
      </c>
      <c r="AM19" s="642">
        <v>1438</v>
      </c>
      <c r="AN19" s="642">
        <v>1429</v>
      </c>
      <c r="AO19" s="642">
        <v>1414</v>
      </c>
      <c r="AP19" s="642">
        <v>1416</v>
      </c>
      <c r="AQ19" s="642">
        <v>1369</v>
      </c>
      <c r="AR19" s="642">
        <v>1471</v>
      </c>
      <c r="AS19" s="642">
        <v>1458</v>
      </c>
      <c r="AT19" s="642">
        <v>1443</v>
      </c>
      <c r="AU19" s="642">
        <v>1468</v>
      </c>
      <c r="AV19" s="642">
        <v>1342</v>
      </c>
      <c r="AW19" s="642">
        <v>1314</v>
      </c>
      <c r="AX19" s="642">
        <v>1325</v>
      </c>
      <c r="AY19" s="642">
        <v>1427</v>
      </c>
      <c r="AZ19" s="642">
        <v>1413</v>
      </c>
      <c r="BA19" s="642">
        <v>1356</v>
      </c>
      <c r="BB19" s="642">
        <v>1360</v>
      </c>
      <c r="BC19" s="642">
        <v>1342</v>
      </c>
      <c r="BD19" s="642">
        <v>1310</v>
      </c>
      <c r="BE19" s="642">
        <v>1287</v>
      </c>
      <c r="BF19" s="642">
        <v>1247</v>
      </c>
      <c r="BG19" s="642">
        <v>1301</v>
      </c>
      <c r="BH19" s="642">
        <v>1270</v>
      </c>
      <c r="BI19" s="642">
        <v>1128</v>
      </c>
      <c r="BJ19" s="642">
        <v>1105</v>
      </c>
      <c r="BK19" s="642">
        <v>1071</v>
      </c>
      <c r="BL19" s="642">
        <v>970</v>
      </c>
      <c r="BM19" s="642">
        <v>988</v>
      </c>
      <c r="BN19" s="642">
        <v>900</v>
      </c>
      <c r="BO19" s="642">
        <v>782</v>
      </c>
      <c r="BP19" s="642">
        <v>822</v>
      </c>
      <c r="BQ19" s="642">
        <v>691</v>
      </c>
      <c r="BR19" s="642">
        <v>692</v>
      </c>
      <c r="BS19" s="642">
        <v>638</v>
      </c>
      <c r="BT19" s="642">
        <v>621</v>
      </c>
      <c r="BU19" s="642">
        <v>604</v>
      </c>
      <c r="BV19" s="642">
        <v>599</v>
      </c>
      <c r="BW19" s="642">
        <v>477</v>
      </c>
      <c r="BX19" s="642">
        <v>575</v>
      </c>
      <c r="BY19" s="642">
        <v>488</v>
      </c>
      <c r="BZ19" s="642">
        <v>528</v>
      </c>
      <c r="CA19" s="642">
        <v>463</v>
      </c>
      <c r="CB19" s="642">
        <v>434</v>
      </c>
      <c r="CC19" s="642">
        <v>410</v>
      </c>
      <c r="CD19" s="642">
        <v>341</v>
      </c>
      <c r="CE19" s="642">
        <v>390</v>
      </c>
      <c r="CF19" s="642">
        <v>261</v>
      </c>
      <c r="CG19" s="642">
        <v>278</v>
      </c>
      <c r="CH19" s="642">
        <v>221</v>
      </c>
      <c r="CI19" s="642">
        <v>220</v>
      </c>
      <c r="CJ19" s="642">
        <v>190</v>
      </c>
      <c r="CK19" s="642">
        <v>165</v>
      </c>
      <c r="CL19" s="642">
        <v>140</v>
      </c>
      <c r="CM19" s="642">
        <v>120</v>
      </c>
      <c r="CN19" s="642">
        <v>99</v>
      </c>
      <c r="CO19" s="642">
        <v>77</v>
      </c>
      <c r="CP19" s="642">
        <v>58</v>
      </c>
      <c r="CQ19" s="642">
        <v>56</v>
      </c>
      <c r="CR19" s="642">
        <v>35</v>
      </c>
      <c r="CS19" s="642">
        <v>31</v>
      </c>
      <c r="CT19" s="642">
        <v>30</v>
      </c>
      <c r="CU19" s="642">
        <v>28</v>
      </c>
      <c r="CV19" s="642">
        <v>13</v>
      </c>
      <c r="CW19" s="642">
        <v>14</v>
      </c>
      <c r="CX19" s="649">
        <v>10</v>
      </c>
      <c r="CY19" s="649">
        <v>4</v>
      </c>
      <c r="CZ19" s="649">
        <v>13</v>
      </c>
      <c r="DA19" s="649">
        <v>3</v>
      </c>
      <c r="DB19" s="649">
        <v>1139</v>
      </c>
      <c r="DC19" s="649">
        <v>338</v>
      </c>
      <c r="DD19" s="649">
        <v>192</v>
      </c>
      <c r="DE19" s="649">
        <f>SUM(C19:DD19)</f>
        <v>85216</v>
      </c>
    </row>
    <row r="20" spans="1:109" s="137" customFormat="1" ht="23.25" customHeight="1">
      <c r="A20" s="121"/>
      <c r="B20" s="136" t="s">
        <v>1</v>
      </c>
      <c r="C20" s="650">
        <f aca="true" t="shared" si="50" ref="C20:M20">SUM(C18:C19)</f>
        <v>1118</v>
      </c>
      <c r="D20" s="650">
        <f t="shared" si="50"/>
        <v>1159</v>
      </c>
      <c r="E20" s="650">
        <f t="shared" si="50"/>
        <v>1189</v>
      </c>
      <c r="F20" s="650">
        <f t="shared" si="50"/>
        <v>1307</v>
      </c>
      <c r="G20" s="650">
        <f t="shared" si="50"/>
        <v>1301</v>
      </c>
      <c r="H20" s="650">
        <f t="shared" si="50"/>
        <v>1471</v>
      </c>
      <c r="I20" s="650">
        <f t="shared" si="50"/>
        <v>1525</v>
      </c>
      <c r="J20" s="650">
        <f t="shared" si="50"/>
        <v>1511</v>
      </c>
      <c r="K20" s="650">
        <f t="shared" si="50"/>
        <v>1571</v>
      </c>
      <c r="L20" s="650">
        <f t="shared" si="50"/>
        <v>1655</v>
      </c>
      <c r="M20" s="650">
        <f t="shared" si="50"/>
        <v>1657</v>
      </c>
      <c r="N20" s="650">
        <f aca="true" t="shared" si="51" ref="N20:X20">SUM(N18:N19)</f>
        <v>1781</v>
      </c>
      <c r="O20" s="650">
        <f t="shared" si="51"/>
        <v>1852</v>
      </c>
      <c r="P20" s="650">
        <f t="shared" si="51"/>
        <v>1836</v>
      </c>
      <c r="Q20" s="650">
        <f t="shared" si="51"/>
        <v>1860</v>
      </c>
      <c r="R20" s="650">
        <f t="shared" si="51"/>
        <v>2101</v>
      </c>
      <c r="S20" s="650">
        <f t="shared" si="51"/>
        <v>2280</v>
      </c>
      <c r="T20" s="650">
        <f t="shared" si="51"/>
        <v>2253</v>
      </c>
      <c r="U20" s="650">
        <f t="shared" si="51"/>
        <v>2226</v>
      </c>
      <c r="V20" s="650">
        <f t="shared" si="51"/>
        <v>2013</v>
      </c>
      <c r="W20" s="650">
        <f t="shared" si="51"/>
        <v>1970</v>
      </c>
      <c r="X20" s="650">
        <f t="shared" si="51"/>
        <v>1954</v>
      </c>
      <c r="Y20" s="650">
        <f aca="true" t="shared" si="52" ref="Y20:AI20">SUM(Y18:Y19)</f>
        <v>1990</v>
      </c>
      <c r="Z20" s="650">
        <f t="shared" si="52"/>
        <v>1982</v>
      </c>
      <c r="AA20" s="650">
        <f t="shared" si="52"/>
        <v>2017</v>
      </c>
      <c r="AB20" s="650">
        <f t="shared" si="52"/>
        <v>1970</v>
      </c>
      <c r="AC20" s="650">
        <f t="shared" si="52"/>
        <v>2122</v>
      </c>
      <c r="AD20" s="650">
        <f t="shared" si="52"/>
        <v>2264</v>
      </c>
      <c r="AE20" s="650">
        <f t="shared" si="52"/>
        <v>2287</v>
      </c>
      <c r="AF20" s="650">
        <f t="shared" si="52"/>
        <v>2424</v>
      </c>
      <c r="AG20" s="650">
        <f t="shared" si="52"/>
        <v>2548</v>
      </c>
      <c r="AH20" s="650">
        <f t="shared" si="52"/>
        <v>2700</v>
      </c>
      <c r="AI20" s="650">
        <f t="shared" si="52"/>
        <v>2788</v>
      </c>
      <c r="AJ20" s="650">
        <f aca="true" t="shared" si="53" ref="AJ20:AT20">SUM(AJ18:AJ19)</f>
        <v>2795</v>
      </c>
      <c r="AK20" s="650">
        <f t="shared" si="53"/>
        <v>2755</v>
      </c>
      <c r="AL20" s="650">
        <f t="shared" si="53"/>
        <v>2717</v>
      </c>
      <c r="AM20" s="650">
        <f t="shared" si="53"/>
        <v>2729</v>
      </c>
      <c r="AN20" s="650">
        <f t="shared" si="53"/>
        <v>2664</v>
      </c>
      <c r="AO20" s="650">
        <f t="shared" si="53"/>
        <v>2572</v>
      </c>
      <c r="AP20" s="650">
        <f t="shared" si="53"/>
        <v>2567</v>
      </c>
      <c r="AQ20" s="650">
        <f t="shared" si="53"/>
        <v>2580</v>
      </c>
      <c r="AR20" s="650">
        <f t="shared" si="53"/>
        <v>2645</v>
      </c>
      <c r="AS20" s="650">
        <f t="shared" si="53"/>
        <v>2692</v>
      </c>
      <c r="AT20" s="650">
        <f t="shared" si="53"/>
        <v>2609</v>
      </c>
      <c r="AU20" s="650">
        <f aca="true" t="shared" si="54" ref="AU20:BE20">SUM(AU18:AU19)</f>
        <v>2643</v>
      </c>
      <c r="AV20" s="650">
        <f t="shared" si="54"/>
        <v>2474</v>
      </c>
      <c r="AW20" s="650">
        <f t="shared" si="54"/>
        <v>2482</v>
      </c>
      <c r="AX20" s="650">
        <f t="shared" si="54"/>
        <v>2448</v>
      </c>
      <c r="AY20" s="650">
        <f t="shared" si="54"/>
        <v>2591</v>
      </c>
      <c r="AZ20" s="650">
        <f t="shared" si="54"/>
        <v>2571</v>
      </c>
      <c r="BA20" s="650">
        <f t="shared" si="54"/>
        <v>2483</v>
      </c>
      <c r="BB20" s="650">
        <f t="shared" si="54"/>
        <v>2481</v>
      </c>
      <c r="BC20" s="650">
        <f t="shared" si="54"/>
        <v>2482</v>
      </c>
      <c r="BD20" s="650">
        <f t="shared" si="54"/>
        <v>2457</v>
      </c>
      <c r="BE20" s="650">
        <f t="shared" si="54"/>
        <v>2396</v>
      </c>
      <c r="BF20" s="650">
        <f aca="true" t="shared" si="55" ref="BF20:BP20">SUM(BF18:BF19)</f>
        <v>2332</v>
      </c>
      <c r="BG20" s="650">
        <f t="shared" si="55"/>
        <v>2385</v>
      </c>
      <c r="BH20" s="650">
        <f t="shared" si="55"/>
        <v>2269</v>
      </c>
      <c r="BI20" s="650">
        <f t="shared" si="55"/>
        <v>2091</v>
      </c>
      <c r="BJ20" s="650">
        <f t="shared" si="55"/>
        <v>2047</v>
      </c>
      <c r="BK20" s="650">
        <f t="shared" si="55"/>
        <v>1945</v>
      </c>
      <c r="BL20" s="650">
        <f t="shared" si="55"/>
        <v>1771</v>
      </c>
      <c r="BM20" s="650">
        <f t="shared" si="55"/>
        <v>1763</v>
      </c>
      <c r="BN20" s="650">
        <f t="shared" si="55"/>
        <v>1590</v>
      </c>
      <c r="BO20" s="650">
        <f t="shared" si="55"/>
        <v>1405</v>
      </c>
      <c r="BP20" s="650">
        <f t="shared" si="55"/>
        <v>1405</v>
      </c>
      <c r="BQ20" s="650">
        <f aca="true" t="shared" si="56" ref="BQ20:CA20">SUM(BQ18:BQ19)</f>
        <v>1201</v>
      </c>
      <c r="BR20" s="650">
        <f t="shared" si="56"/>
        <v>1144</v>
      </c>
      <c r="BS20" s="650">
        <f t="shared" si="56"/>
        <v>1032</v>
      </c>
      <c r="BT20" s="650">
        <f t="shared" si="56"/>
        <v>1009</v>
      </c>
      <c r="BU20" s="650">
        <f t="shared" si="56"/>
        <v>1027</v>
      </c>
      <c r="BV20" s="650">
        <f t="shared" si="56"/>
        <v>1023</v>
      </c>
      <c r="BW20" s="650">
        <f t="shared" si="56"/>
        <v>819</v>
      </c>
      <c r="BX20" s="650">
        <f t="shared" si="56"/>
        <v>988</v>
      </c>
      <c r="BY20" s="650">
        <f t="shared" si="56"/>
        <v>834</v>
      </c>
      <c r="BZ20" s="650">
        <f t="shared" si="56"/>
        <v>869</v>
      </c>
      <c r="CA20" s="650">
        <f t="shared" si="56"/>
        <v>816</v>
      </c>
      <c r="CB20" s="650">
        <f aca="true" t="shared" si="57" ref="CB20:CL20">SUM(CB18:CB19)</f>
        <v>748</v>
      </c>
      <c r="CC20" s="650">
        <f t="shared" si="57"/>
        <v>714</v>
      </c>
      <c r="CD20" s="650">
        <f t="shared" si="57"/>
        <v>563</v>
      </c>
      <c r="CE20" s="650">
        <f t="shared" si="57"/>
        <v>649</v>
      </c>
      <c r="CF20" s="650">
        <f t="shared" si="57"/>
        <v>442</v>
      </c>
      <c r="CG20" s="650">
        <f t="shared" si="57"/>
        <v>442</v>
      </c>
      <c r="CH20" s="650">
        <f t="shared" si="57"/>
        <v>361</v>
      </c>
      <c r="CI20" s="650">
        <f t="shared" si="57"/>
        <v>351</v>
      </c>
      <c r="CJ20" s="650">
        <f t="shared" si="57"/>
        <v>287</v>
      </c>
      <c r="CK20" s="650">
        <f t="shared" si="57"/>
        <v>251</v>
      </c>
      <c r="CL20" s="650">
        <f t="shared" si="57"/>
        <v>211</v>
      </c>
      <c r="CM20" s="650">
        <f aca="true" t="shared" si="58" ref="CM20:CW20">SUM(CM18:CM19)</f>
        <v>177</v>
      </c>
      <c r="CN20" s="650">
        <f t="shared" si="58"/>
        <v>148</v>
      </c>
      <c r="CO20" s="650">
        <f t="shared" si="58"/>
        <v>121</v>
      </c>
      <c r="CP20" s="650">
        <f t="shared" si="58"/>
        <v>82</v>
      </c>
      <c r="CQ20" s="650">
        <f t="shared" si="58"/>
        <v>87</v>
      </c>
      <c r="CR20" s="650">
        <f t="shared" si="58"/>
        <v>53</v>
      </c>
      <c r="CS20" s="650">
        <f t="shared" si="58"/>
        <v>45</v>
      </c>
      <c r="CT20" s="650">
        <f t="shared" si="58"/>
        <v>50</v>
      </c>
      <c r="CU20" s="650">
        <f t="shared" si="58"/>
        <v>44</v>
      </c>
      <c r="CV20" s="650">
        <f t="shared" si="58"/>
        <v>21</v>
      </c>
      <c r="CW20" s="650">
        <f t="shared" si="58"/>
        <v>23</v>
      </c>
      <c r="CX20" s="651">
        <f aca="true" t="shared" si="59" ref="CX20:DE20">SUM(CX18:CX19)</f>
        <v>14</v>
      </c>
      <c r="CY20" s="651">
        <f t="shared" si="59"/>
        <v>7</v>
      </c>
      <c r="CZ20" s="651">
        <f t="shared" si="59"/>
        <v>33</v>
      </c>
      <c r="DA20" s="651">
        <f t="shared" si="59"/>
        <v>5</v>
      </c>
      <c r="DB20" s="651">
        <f t="shared" si="59"/>
        <v>2341</v>
      </c>
      <c r="DC20" s="651">
        <f t="shared" si="59"/>
        <v>786</v>
      </c>
      <c r="DD20" s="651">
        <f t="shared" si="59"/>
        <v>517</v>
      </c>
      <c r="DE20" s="651">
        <f t="shared" si="59"/>
        <v>160853</v>
      </c>
    </row>
    <row r="21" spans="1:109" s="135" customFormat="1" ht="22.5" customHeight="1">
      <c r="A21" s="133" t="s">
        <v>131</v>
      </c>
      <c r="B21" s="134" t="s">
        <v>10</v>
      </c>
      <c r="C21" s="642">
        <v>735</v>
      </c>
      <c r="D21" s="642">
        <v>724</v>
      </c>
      <c r="E21" s="642">
        <v>758</v>
      </c>
      <c r="F21" s="642">
        <v>786</v>
      </c>
      <c r="G21" s="642">
        <v>794</v>
      </c>
      <c r="H21" s="642">
        <v>828</v>
      </c>
      <c r="I21" s="642">
        <v>792</v>
      </c>
      <c r="J21" s="642">
        <v>828</v>
      </c>
      <c r="K21" s="642">
        <v>815</v>
      </c>
      <c r="L21" s="642">
        <v>847</v>
      </c>
      <c r="M21" s="642">
        <v>853</v>
      </c>
      <c r="N21" s="642">
        <v>909</v>
      </c>
      <c r="O21" s="642">
        <v>983</v>
      </c>
      <c r="P21" s="642">
        <v>975</v>
      </c>
      <c r="Q21" s="642">
        <v>1045</v>
      </c>
      <c r="R21" s="642">
        <v>1271</v>
      </c>
      <c r="S21" s="642">
        <v>1163</v>
      </c>
      <c r="T21" s="642">
        <v>1189</v>
      </c>
      <c r="U21" s="642">
        <v>1115</v>
      </c>
      <c r="V21" s="642">
        <v>1178</v>
      </c>
      <c r="W21" s="642">
        <v>1186</v>
      </c>
      <c r="X21" s="642">
        <v>1090</v>
      </c>
      <c r="Y21" s="642">
        <v>986</v>
      </c>
      <c r="Z21" s="642">
        <v>1063</v>
      </c>
      <c r="AA21" s="642">
        <v>1134</v>
      </c>
      <c r="AB21" s="642">
        <v>1030</v>
      </c>
      <c r="AC21" s="642">
        <v>1081</v>
      </c>
      <c r="AD21" s="642">
        <v>1139</v>
      </c>
      <c r="AE21" s="642">
        <v>1156</v>
      </c>
      <c r="AF21" s="642">
        <v>1176</v>
      </c>
      <c r="AG21" s="642">
        <v>1165</v>
      </c>
      <c r="AH21" s="642">
        <v>1159</v>
      </c>
      <c r="AI21" s="642">
        <v>1255</v>
      </c>
      <c r="AJ21" s="642">
        <v>1219</v>
      </c>
      <c r="AK21" s="642">
        <v>1149</v>
      </c>
      <c r="AL21" s="642">
        <v>1190</v>
      </c>
      <c r="AM21" s="642">
        <v>1197</v>
      </c>
      <c r="AN21" s="642">
        <v>1083</v>
      </c>
      <c r="AO21" s="642">
        <v>1015</v>
      </c>
      <c r="AP21" s="642">
        <v>1090</v>
      </c>
      <c r="AQ21" s="642">
        <v>1102</v>
      </c>
      <c r="AR21" s="642">
        <v>1220</v>
      </c>
      <c r="AS21" s="642">
        <v>1180</v>
      </c>
      <c r="AT21" s="642">
        <v>1136</v>
      </c>
      <c r="AU21" s="642">
        <v>1211</v>
      </c>
      <c r="AV21" s="642">
        <v>1145</v>
      </c>
      <c r="AW21" s="642">
        <v>1133</v>
      </c>
      <c r="AX21" s="642">
        <v>1206</v>
      </c>
      <c r="AY21" s="642">
        <v>1209</v>
      </c>
      <c r="AZ21" s="642">
        <v>1172</v>
      </c>
      <c r="BA21" s="642">
        <v>1165</v>
      </c>
      <c r="BB21" s="642">
        <v>1183</v>
      </c>
      <c r="BC21" s="642">
        <v>1179</v>
      </c>
      <c r="BD21" s="642">
        <v>1193</v>
      </c>
      <c r="BE21" s="642">
        <v>1053</v>
      </c>
      <c r="BF21" s="642">
        <v>1081</v>
      </c>
      <c r="BG21" s="642">
        <v>1081</v>
      </c>
      <c r="BH21" s="642">
        <v>957</v>
      </c>
      <c r="BI21" s="642">
        <v>939</v>
      </c>
      <c r="BJ21" s="642">
        <v>814</v>
      </c>
      <c r="BK21" s="642">
        <v>811</v>
      </c>
      <c r="BL21" s="642">
        <v>780</v>
      </c>
      <c r="BM21" s="642">
        <v>741</v>
      </c>
      <c r="BN21" s="642">
        <v>682</v>
      </c>
      <c r="BO21" s="642">
        <v>581</v>
      </c>
      <c r="BP21" s="642">
        <v>538</v>
      </c>
      <c r="BQ21" s="642">
        <v>494</v>
      </c>
      <c r="BR21" s="642">
        <v>404</v>
      </c>
      <c r="BS21" s="642">
        <v>416</v>
      </c>
      <c r="BT21" s="642">
        <v>400</v>
      </c>
      <c r="BU21" s="642">
        <v>354</v>
      </c>
      <c r="BV21" s="642">
        <v>356</v>
      </c>
      <c r="BW21" s="642">
        <v>312</v>
      </c>
      <c r="BX21" s="642">
        <v>357</v>
      </c>
      <c r="BY21" s="642">
        <v>300</v>
      </c>
      <c r="BZ21" s="642">
        <v>271</v>
      </c>
      <c r="CA21" s="642">
        <v>273</v>
      </c>
      <c r="CB21" s="642">
        <v>232</v>
      </c>
      <c r="CC21" s="642">
        <v>192</v>
      </c>
      <c r="CD21" s="642">
        <v>163</v>
      </c>
      <c r="CE21" s="642">
        <v>164</v>
      </c>
      <c r="CF21" s="642">
        <v>125</v>
      </c>
      <c r="CG21" s="642">
        <v>119</v>
      </c>
      <c r="CH21" s="642">
        <v>92</v>
      </c>
      <c r="CI21" s="642">
        <v>62</v>
      </c>
      <c r="CJ21" s="642">
        <v>60</v>
      </c>
      <c r="CK21" s="642">
        <v>58</v>
      </c>
      <c r="CL21" s="642">
        <v>38</v>
      </c>
      <c r="CM21" s="642">
        <v>35</v>
      </c>
      <c r="CN21" s="642">
        <v>43</v>
      </c>
      <c r="CO21" s="642">
        <v>14</v>
      </c>
      <c r="CP21" s="642">
        <v>20</v>
      </c>
      <c r="CQ21" s="642">
        <v>19</v>
      </c>
      <c r="CR21" s="642">
        <v>8</v>
      </c>
      <c r="CS21" s="642">
        <v>10</v>
      </c>
      <c r="CT21" s="642">
        <v>4</v>
      </c>
      <c r="CU21" s="642">
        <v>8</v>
      </c>
      <c r="CV21" s="642">
        <v>5</v>
      </c>
      <c r="CW21" s="642">
        <v>10</v>
      </c>
      <c r="CX21" s="649">
        <v>4</v>
      </c>
      <c r="CY21" s="649">
        <v>1</v>
      </c>
      <c r="CZ21" s="649">
        <v>49</v>
      </c>
      <c r="DA21" s="649">
        <v>1</v>
      </c>
      <c r="DB21" s="649">
        <v>1015</v>
      </c>
      <c r="DC21" s="649">
        <v>760</v>
      </c>
      <c r="DD21" s="649">
        <v>949</v>
      </c>
      <c r="DE21" s="649">
        <f>SUM(C21:DD21)</f>
        <v>75840</v>
      </c>
    </row>
    <row r="22" spans="1:109" s="135" customFormat="1" ht="22.5" customHeight="1">
      <c r="A22" s="133"/>
      <c r="B22" s="134" t="s">
        <v>11</v>
      </c>
      <c r="C22" s="642">
        <v>656</v>
      </c>
      <c r="D22" s="642">
        <v>716</v>
      </c>
      <c r="E22" s="642">
        <v>708</v>
      </c>
      <c r="F22" s="642">
        <v>695</v>
      </c>
      <c r="G22" s="642">
        <v>765</v>
      </c>
      <c r="H22" s="642">
        <v>827</v>
      </c>
      <c r="I22" s="642">
        <v>771</v>
      </c>
      <c r="J22" s="642">
        <v>818</v>
      </c>
      <c r="K22" s="642">
        <v>833</v>
      </c>
      <c r="L22" s="642">
        <v>808</v>
      </c>
      <c r="M22" s="642">
        <v>819</v>
      </c>
      <c r="N22" s="642">
        <v>847</v>
      </c>
      <c r="O22" s="642">
        <v>967</v>
      </c>
      <c r="P22" s="642">
        <v>948</v>
      </c>
      <c r="Q22" s="642">
        <v>986</v>
      </c>
      <c r="R22" s="642">
        <v>1159</v>
      </c>
      <c r="S22" s="642">
        <v>1150</v>
      </c>
      <c r="T22" s="642">
        <v>1219</v>
      </c>
      <c r="U22" s="642">
        <v>1145</v>
      </c>
      <c r="V22" s="642">
        <v>1171</v>
      </c>
      <c r="W22" s="642">
        <v>1130</v>
      </c>
      <c r="X22" s="642">
        <v>1072</v>
      </c>
      <c r="Y22" s="642">
        <v>1141</v>
      </c>
      <c r="Z22" s="642">
        <v>1078</v>
      </c>
      <c r="AA22" s="642">
        <v>1058</v>
      </c>
      <c r="AB22" s="642">
        <v>1083</v>
      </c>
      <c r="AC22" s="642">
        <v>1030</v>
      </c>
      <c r="AD22" s="642">
        <v>1158</v>
      </c>
      <c r="AE22" s="642">
        <v>1133</v>
      </c>
      <c r="AF22" s="642">
        <v>1160</v>
      </c>
      <c r="AG22" s="642">
        <v>1206</v>
      </c>
      <c r="AH22" s="642">
        <v>1206</v>
      </c>
      <c r="AI22" s="642">
        <v>1193</v>
      </c>
      <c r="AJ22" s="642">
        <v>1183</v>
      </c>
      <c r="AK22" s="642">
        <v>1210</v>
      </c>
      <c r="AL22" s="642">
        <v>1228</v>
      </c>
      <c r="AM22" s="642">
        <v>1285</v>
      </c>
      <c r="AN22" s="642">
        <v>1247</v>
      </c>
      <c r="AO22" s="642">
        <v>1232</v>
      </c>
      <c r="AP22" s="642">
        <v>1163</v>
      </c>
      <c r="AQ22" s="642">
        <v>1249</v>
      </c>
      <c r="AR22" s="642">
        <v>1286</v>
      </c>
      <c r="AS22" s="642">
        <v>1262</v>
      </c>
      <c r="AT22" s="642">
        <v>1236</v>
      </c>
      <c r="AU22" s="642">
        <v>1317</v>
      </c>
      <c r="AV22" s="642">
        <v>1310</v>
      </c>
      <c r="AW22" s="642">
        <v>1225</v>
      </c>
      <c r="AX22" s="642">
        <v>1330</v>
      </c>
      <c r="AY22" s="642">
        <v>1381</v>
      </c>
      <c r="AZ22" s="642">
        <v>1429</v>
      </c>
      <c r="BA22" s="642">
        <v>1394</v>
      </c>
      <c r="BB22" s="642">
        <v>1320</v>
      </c>
      <c r="BC22" s="642">
        <v>1387</v>
      </c>
      <c r="BD22" s="642">
        <v>1364</v>
      </c>
      <c r="BE22" s="642">
        <v>1208</v>
      </c>
      <c r="BF22" s="642">
        <v>1232</v>
      </c>
      <c r="BG22" s="642">
        <v>1267</v>
      </c>
      <c r="BH22" s="642">
        <v>1195</v>
      </c>
      <c r="BI22" s="642">
        <v>1089</v>
      </c>
      <c r="BJ22" s="642">
        <v>1095</v>
      </c>
      <c r="BK22" s="642">
        <v>1042</v>
      </c>
      <c r="BL22" s="642">
        <v>988</v>
      </c>
      <c r="BM22" s="642">
        <v>882</v>
      </c>
      <c r="BN22" s="642">
        <v>870</v>
      </c>
      <c r="BO22" s="642">
        <v>771</v>
      </c>
      <c r="BP22" s="642">
        <v>621</v>
      </c>
      <c r="BQ22" s="642">
        <v>612</v>
      </c>
      <c r="BR22" s="642">
        <v>515</v>
      </c>
      <c r="BS22" s="642">
        <v>559</v>
      </c>
      <c r="BT22" s="642">
        <v>539</v>
      </c>
      <c r="BU22" s="642">
        <v>513</v>
      </c>
      <c r="BV22" s="642">
        <v>475</v>
      </c>
      <c r="BW22" s="642">
        <v>422</v>
      </c>
      <c r="BX22" s="642">
        <v>487</v>
      </c>
      <c r="BY22" s="642">
        <v>422</v>
      </c>
      <c r="BZ22" s="642">
        <v>451</v>
      </c>
      <c r="CA22" s="642">
        <v>377</v>
      </c>
      <c r="CB22" s="642">
        <v>333</v>
      </c>
      <c r="CC22" s="642">
        <v>300</v>
      </c>
      <c r="CD22" s="642">
        <v>270</v>
      </c>
      <c r="CE22" s="642">
        <v>259</v>
      </c>
      <c r="CF22" s="642">
        <v>224</v>
      </c>
      <c r="CG22" s="642">
        <v>200</v>
      </c>
      <c r="CH22" s="642">
        <v>168</v>
      </c>
      <c r="CI22" s="642">
        <v>171</v>
      </c>
      <c r="CJ22" s="642">
        <v>132</v>
      </c>
      <c r="CK22" s="642">
        <v>104</v>
      </c>
      <c r="CL22" s="642">
        <v>95</v>
      </c>
      <c r="CM22" s="642">
        <v>57</v>
      </c>
      <c r="CN22" s="642">
        <v>57</v>
      </c>
      <c r="CO22" s="642">
        <v>35</v>
      </c>
      <c r="CP22" s="642">
        <v>33</v>
      </c>
      <c r="CQ22" s="642">
        <v>31</v>
      </c>
      <c r="CR22" s="642">
        <v>24</v>
      </c>
      <c r="CS22" s="642">
        <v>21</v>
      </c>
      <c r="CT22" s="642">
        <v>23</v>
      </c>
      <c r="CU22" s="642">
        <v>17</v>
      </c>
      <c r="CV22" s="642">
        <v>13</v>
      </c>
      <c r="CW22" s="642">
        <v>8</v>
      </c>
      <c r="CX22" s="649">
        <v>9</v>
      </c>
      <c r="CY22" s="649">
        <v>6</v>
      </c>
      <c r="CZ22" s="649">
        <v>106</v>
      </c>
      <c r="DA22" s="649">
        <v>2</v>
      </c>
      <c r="DB22" s="649">
        <v>717</v>
      </c>
      <c r="DC22" s="649">
        <v>593</v>
      </c>
      <c r="DD22" s="649">
        <v>796</v>
      </c>
      <c r="DE22" s="649">
        <f>SUM(C22:DD22)</f>
        <v>82130</v>
      </c>
    </row>
    <row r="23" spans="1:109" s="137" customFormat="1" ht="23.25" customHeight="1">
      <c r="A23" s="121"/>
      <c r="B23" s="136" t="s">
        <v>1</v>
      </c>
      <c r="C23" s="650">
        <f aca="true" t="shared" si="60" ref="C23:M23">SUM(C21:C22)</f>
        <v>1391</v>
      </c>
      <c r="D23" s="650">
        <f t="shared" si="60"/>
        <v>1440</v>
      </c>
      <c r="E23" s="650">
        <f t="shared" si="60"/>
        <v>1466</v>
      </c>
      <c r="F23" s="650">
        <f t="shared" si="60"/>
        <v>1481</v>
      </c>
      <c r="G23" s="650">
        <f t="shared" si="60"/>
        <v>1559</v>
      </c>
      <c r="H23" s="650">
        <f t="shared" si="60"/>
        <v>1655</v>
      </c>
      <c r="I23" s="650">
        <f t="shared" si="60"/>
        <v>1563</v>
      </c>
      <c r="J23" s="650">
        <f t="shared" si="60"/>
        <v>1646</v>
      </c>
      <c r="K23" s="650">
        <f t="shared" si="60"/>
        <v>1648</v>
      </c>
      <c r="L23" s="650">
        <f t="shared" si="60"/>
        <v>1655</v>
      </c>
      <c r="M23" s="650">
        <f t="shared" si="60"/>
        <v>1672</v>
      </c>
      <c r="N23" s="650">
        <f aca="true" t="shared" si="61" ref="N23:X23">SUM(N21:N22)</f>
        <v>1756</v>
      </c>
      <c r="O23" s="650">
        <f t="shared" si="61"/>
        <v>1950</v>
      </c>
      <c r="P23" s="650">
        <f t="shared" si="61"/>
        <v>1923</v>
      </c>
      <c r="Q23" s="650">
        <f t="shared" si="61"/>
        <v>2031</v>
      </c>
      <c r="R23" s="650">
        <f t="shared" si="61"/>
        <v>2430</v>
      </c>
      <c r="S23" s="650">
        <f t="shared" si="61"/>
        <v>2313</v>
      </c>
      <c r="T23" s="650">
        <f t="shared" si="61"/>
        <v>2408</v>
      </c>
      <c r="U23" s="650">
        <f t="shared" si="61"/>
        <v>2260</v>
      </c>
      <c r="V23" s="650">
        <f t="shared" si="61"/>
        <v>2349</v>
      </c>
      <c r="W23" s="650">
        <f t="shared" si="61"/>
        <v>2316</v>
      </c>
      <c r="X23" s="650">
        <f t="shared" si="61"/>
        <v>2162</v>
      </c>
      <c r="Y23" s="650">
        <f aca="true" t="shared" si="62" ref="Y23:AI23">SUM(Y21:Y22)</f>
        <v>2127</v>
      </c>
      <c r="Z23" s="650">
        <f t="shared" si="62"/>
        <v>2141</v>
      </c>
      <c r="AA23" s="650">
        <f t="shared" si="62"/>
        <v>2192</v>
      </c>
      <c r="AB23" s="650">
        <f t="shared" si="62"/>
        <v>2113</v>
      </c>
      <c r="AC23" s="650">
        <f t="shared" si="62"/>
        <v>2111</v>
      </c>
      <c r="AD23" s="650">
        <f t="shared" si="62"/>
        <v>2297</v>
      </c>
      <c r="AE23" s="650">
        <f t="shared" si="62"/>
        <v>2289</v>
      </c>
      <c r="AF23" s="650">
        <f t="shared" si="62"/>
        <v>2336</v>
      </c>
      <c r="AG23" s="650">
        <f t="shared" si="62"/>
        <v>2371</v>
      </c>
      <c r="AH23" s="650">
        <f t="shared" si="62"/>
        <v>2365</v>
      </c>
      <c r="AI23" s="650">
        <f t="shared" si="62"/>
        <v>2448</v>
      </c>
      <c r="AJ23" s="650">
        <f aca="true" t="shared" si="63" ref="AJ23:AT23">SUM(AJ21:AJ22)</f>
        <v>2402</v>
      </c>
      <c r="AK23" s="650">
        <f t="shared" si="63"/>
        <v>2359</v>
      </c>
      <c r="AL23" s="650">
        <f t="shared" si="63"/>
        <v>2418</v>
      </c>
      <c r="AM23" s="650">
        <f t="shared" si="63"/>
        <v>2482</v>
      </c>
      <c r="AN23" s="650">
        <f t="shared" si="63"/>
        <v>2330</v>
      </c>
      <c r="AO23" s="650">
        <f t="shared" si="63"/>
        <v>2247</v>
      </c>
      <c r="AP23" s="650">
        <f t="shared" si="63"/>
        <v>2253</v>
      </c>
      <c r="AQ23" s="650">
        <f t="shared" si="63"/>
        <v>2351</v>
      </c>
      <c r="AR23" s="650">
        <f t="shared" si="63"/>
        <v>2506</v>
      </c>
      <c r="AS23" s="650">
        <f t="shared" si="63"/>
        <v>2442</v>
      </c>
      <c r="AT23" s="650">
        <f t="shared" si="63"/>
        <v>2372</v>
      </c>
      <c r="AU23" s="650">
        <f aca="true" t="shared" si="64" ref="AU23:BE23">SUM(AU21:AU22)</f>
        <v>2528</v>
      </c>
      <c r="AV23" s="650">
        <f t="shared" si="64"/>
        <v>2455</v>
      </c>
      <c r="AW23" s="650">
        <f t="shared" si="64"/>
        <v>2358</v>
      </c>
      <c r="AX23" s="650">
        <f t="shared" si="64"/>
        <v>2536</v>
      </c>
      <c r="AY23" s="650">
        <f t="shared" si="64"/>
        <v>2590</v>
      </c>
      <c r="AZ23" s="650">
        <f t="shared" si="64"/>
        <v>2601</v>
      </c>
      <c r="BA23" s="650">
        <f t="shared" si="64"/>
        <v>2559</v>
      </c>
      <c r="BB23" s="650">
        <f t="shared" si="64"/>
        <v>2503</v>
      </c>
      <c r="BC23" s="650">
        <f t="shared" si="64"/>
        <v>2566</v>
      </c>
      <c r="BD23" s="650">
        <f t="shared" si="64"/>
        <v>2557</v>
      </c>
      <c r="BE23" s="650">
        <f t="shared" si="64"/>
        <v>2261</v>
      </c>
      <c r="BF23" s="650">
        <f aca="true" t="shared" si="65" ref="BF23:BP23">SUM(BF21:BF22)</f>
        <v>2313</v>
      </c>
      <c r="BG23" s="650">
        <f t="shared" si="65"/>
        <v>2348</v>
      </c>
      <c r="BH23" s="650">
        <f t="shared" si="65"/>
        <v>2152</v>
      </c>
      <c r="BI23" s="650">
        <f t="shared" si="65"/>
        <v>2028</v>
      </c>
      <c r="BJ23" s="650">
        <f t="shared" si="65"/>
        <v>1909</v>
      </c>
      <c r="BK23" s="650">
        <f t="shared" si="65"/>
        <v>1853</v>
      </c>
      <c r="BL23" s="650">
        <f t="shared" si="65"/>
        <v>1768</v>
      </c>
      <c r="BM23" s="650">
        <f t="shared" si="65"/>
        <v>1623</v>
      </c>
      <c r="BN23" s="650">
        <f t="shared" si="65"/>
        <v>1552</v>
      </c>
      <c r="BO23" s="650">
        <f t="shared" si="65"/>
        <v>1352</v>
      </c>
      <c r="BP23" s="650">
        <f t="shared" si="65"/>
        <v>1159</v>
      </c>
      <c r="BQ23" s="650">
        <f aca="true" t="shared" si="66" ref="BQ23:CA23">SUM(BQ21:BQ22)</f>
        <v>1106</v>
      </c>
      <c r="BR23" s="650">
        <f t="shared" si="66"/>
        <v>919</v>
      </c>
      <c r="BS23" s="650">
        <f t="shared" si="66"/>
        <v>975</v>
      </c>
      <c r="BT23" s="650">
        <f t="shared" si="66"/>
        <v>939</v>
      </c>
      <c r="BU23" s="650">
        <f t="shared" si="66"/>
        <v>867</v>
      </c>
      <c r="BV23" s="650">
        <f t="shared" si="66"/>
        <v>831</v>
      </c>
      <c r="BW23" s="650">
        <f t="shared" si="66"/>
        <v>734</v>
      </c>
      <c r="BX23" s="650">
        <f t="shared" si="66"/>
        <v>844</v>
      </c>
      <c r="BY23" s="650">
        <f t="shared" si="66"/>
        <v>722</v>
      </c>
      <c r="BZ23" s="650">
        <f t="shared" si="66"/>
        <v>722</v>
      </c>
      <c r="CA23" s="650">
        <f t="shared" si="66"/>
        <v>650</v>
      </c>
      <c r="CB23" s="650">
        <f aca="true" t="shared" si="67" ref="CB23:CL23">SUM(CB21:CB22)</f>
        <v>565</v>
      </c>
      <c r="CC23" s="650">
        <f t="shared" si="67"/>
        <v>492</v>
      </c>
      <c r="CD23" s="650">
        <f t="shared" si="67"/>
        <v>433</v>
      </c>
      <c r="CE23" s="650">
        <f t="shared" si="67"/>
        <v>423</v>
      </c>
      <c r="CF23" s="650">
        <f t="shared" si="67"/>
        <v>349</v>
      </c>
      <c r="CG23" s="650">
        <f t="shared" si="67"/>
        <v>319</v>
      </c>
      <c r="CH23" s="650">
        <f t="shared" si="67"/>
        <v>260</v>
      </c>
      <c r="CI23" s="650">
        <f t="shared" si="67"/>
        <v>233</v>
      </c>
      <c r="CJ23" s="650">
        <f t="shared" si="67"/>
        <v>192</v>
      </c>
      <c r="CK23" s="650">
        <f t="shared" si="67"/>
        <v>162</v>
      </c>
      <c r="CL23" s="650">
        <f t="shared" si="67"/>
        <v>133</v>
      </c>
      <c r="CM23" s="650">
        <f aca="true" t="shared" si="68" ref="CM23:CW23">SUM(CM21:CM22)</f>
        <v>92</v>
      </c>
      <c r="CN23" s="650">
        <f t="shared" si="68"/>
        <v>100</v>
      </c>
      <c r="CO23" s="650">
        <f t="shared" si="68"/>
        <v>49</v>
      </c>
      <c r="CP23" s="650">
        <f t="shared" si="68"/>
        <v>53</v>
      </c>
      <c r="CQ23" s="650">
        <f t="shared" si="68"/>
        <v>50</v>
      </c>
      <c r="CR23" s="650">
        <f t="shared" si="68"/>
        <v>32</v>
      </c>
      <c r="CS23" s="650">
        <f t="shared" si="68"/>
        <v>31</v>
      </c>
      <c r="CT23" s="650">
        <f t="shared" si="68"/>
        <v>27</v>
      </c>
      <c r="CU23" s="650">
        <f t="shared" si="68"/>
        <v>25</v>
      </c>
      <c r="CV23" s="650">
        <f t="shared" si="68"/>
        <v>18</v>
      </c>
      <c r="CW23" s="650">
        <f t="shared" si="68"/>
        <v>18</v>
      </c>
      <c r="CX23" s="651">
        <f aca="true" t="shared" si="69" ref="CX23:DE23">SUM(CX21:CX22)</f>
        <v>13</v>
      </c>
      <c r="CY23" s="651">
        <f t="shared" si="69"/>
        <v>7</v>
      </c>
      <c r="CZ23" s="651">
        <f t="shared" si="69"/>
        <v>155</v>
      </c>
      <c r="DA23" s="651">
        <f t="shared" si="69"/>
        <v>3</v>
      </c>
      <c r="DB23" s="651">
        <f t="shared" si="69"/>
        <v>1732</v>
      </c>
      <c r="DC23" s="651">
        <f t="shared" si="69"/>
        <v>1353</v>
      </c>
      <c r="DD23" s="651">
        <f t="shared" si="69"/>
        <v>1745</v>
      </c>
      <c r="DE23" s="651">
        <f t="shared" si="69"/>
        <v>157970</v>
      </c>
    </row>
    <row r="24" spans="1:109" s="135" customFormat="1" ht="22.5" customHeight="1">
      <c r="A24" s="133" t="s">
        <v>120</v>
      </c>
      <c r="B24" s="134" t="s">
        <v>10</v>
      </c>
      <c r="C24" s="642">
        <v>765</v>
      </c>
      <c r="D24" s="642">
        <v>810</v>
      </c>
      <c r="E24" s="642">
        <v>812</v>
      </c>
      <c r="F24" s="642">
        <v>814</v>
      </c>
      <c r="G24" s="642">
        <v>874</v>
      </c>
      <c r="H24" s="642">
        <v>959</v>
      </c>
      <c r="I24" s="642">
        <v>956</v>
      </c>
      <c r="J24" s="642">
        <v>894</v>
      </c>
      <c r="K24" s="642">
        <v>964</v>
      </c>
      <c r="L24" s="642">
        <v>985</v>
      </c>
      <c r="M24" s="642">
        <v>981</v>
      </c>
      <c r="N24" s="642">
        <v>951</v>
      </c>
      <c r="O24" s="642">
        <v>1077</v>
      </c>
      <c r="P24" s="642">
        <v>1054</v>
      </c>
      <c r="Q24" s="642">
        <v>1168</v>
      </c>
      <c r="R24" s="642">
        <v>1245</v>
      </c>
      <c r="S24" s="642">
        <v>1437</v>
      </c>
      <c r="T24" s="642">
        <v>1400</v>
      </c>
      <c r="U24" s="642">
        <v>1371</v>
      </c>
      <c r="V24" s="642">
        <v>1325</v>
      </c>
      <c r="W24" s="642">
        <v>1283</v>
      </c>
      <c r="X24" s="642">
        <v>2316</v>
      </c>
      <c r="Y24" s="642">
        <v>2658</v>
      </c>
      <c r="Z24" s="642">
        <v>1640</v>
      </c>
      <c r="AA24" s="642">
        <v>1269</v>
      </c>
      <c r="AB24" s="642">
        <v>1250</v>
      </c>
      <c r="AC24" s="642">
        <v>1232</v>
      </c>
      <c r="AD24" s="642">
        <v>1291</v>
      </c>
      <c r="AE24" s="642">
        <v>1262</v>
      </c>
      <c r="AF24" s="642">
        <v>1331</v>
      </c>
      <c r="AG24" s="642">
        <v>1363</v>
      </c>
      <c r="AH24" s="642">
        <v>1358</v>
      </c>
      <c r="AI24" s="642">
        <v>1329</v>
      </c>
      <c r="AJ24" s="642">
        <v>1327</v>
      </c>
      <c r="AK24" s="642">
        <v>1236</v>
      </c>
      <c r="AL24" s="642">
        <v>1305</v>
      </c>
      <c r="AM24" s="642">
        <v>1353</v>
      </c>
      <c r="AN24" s="642">
        <v>1320</v>
      </c>
      <c r="AO24" s="642">
        <v>1262</v>
      </c>
      <c r="AP24" s="642">
        <v>1206</v>
      </c>
      <c r="AQ24" s="642">
        <v>1269</v>
      </c>
      <c r="AR24" s="642">
        <v>1330</v>
      </c>
      <c r="AS24" s="642">
        <v>1344</v>
      </c>
      <c r="AT24" s="642">
        <v>1321</v>
      </c>
      <c r="AU24" s="642">
        <v>1412</v>
      </c>
      <c r="AV24" s="642">
        <v>1363</v>
      </c>
      <c r="AW24" s="642">
        <v>1336</v>
      </c>
      <c r="AX24" s="642">
        <v>1311</v>
      </c>
      <c r="AY24" s="642">
        <v>1366</v>
      </c>
      <c r="AZ24" s="642">
        <v>1312</v>
      </c>
      <c r="BA24" s="642">
        <v>1301</v>
      </c>
      <c r="BB24" s="642">
        <v>1296</v>
      </c>
      <c r="BC24" s="642">
        <v>1236</v>
      </c>
      <c r="BD24" s="642">
        <v>1123</v>
      </c>
      <c r="BE24" s="642">
        <v>1067</v>
      </c>
      <c r="BF24" s="642">
        <v>1040</v>
      </c>
      <c r="BG24" s="642">
        <v>1030</v>
      </c>
      <c r="BH24" s="642">
        <v>1008</v>
      </c>
      <c r="BI24" s="642">
        <v>844</v>
      </c>
      <c r="BJ24" s="642">
        <v>792</v>
      </c>
      <c r="BK24" s="642">
        <v>713</v>
      </c>
      <c r="BL24" s="642">
        <v>671</v>
      </c>
      <c r="BM24" s="642">
        <v>623</v>
      </c>
      <c r="BN24" s="642">
        <v>528</v>
      </c>
      <c r="BO24" s="642">
        <v>492</v>
      </c>
      <c r="BP24" s="642">
        <v>417</v>
      </c>
      <c r="BQ24" s="642">
        <v>437</v>
      </c>
      <c r="BR24" s="642">
        <v>366</v>
      </c>
      <c r="BS24" s="642">
        <v>375</v>
      </c>
      <c r="BT24" s="642">
        <v>292</v>
      </c>
      <c r="BU24" s="642">
        <v>333</v>
      </c>
      <c r="BV24" s="642">
        <v>274</v>
      </c>
      <c r="BW24" s="642">
        <v>225</v>
      </c>
      <c r="BX24" s="642">
        <v>274</v>
      </c>
      <c r="BY24" s="642">
        <v>201</v>
      </c>
      <c r="BZ24" s="642">
        <v>217</v>
      </c>
      <c r="CA24" s="642">
        <v>204</v>
      </c>
      <c r="CB24" s="642">
        <v>179</v>
      </c>
      <c r="CC24" s="642">
        <v>154</v>
      </c>
      <c r="CD24" s="642">
        <v>141</v>
      </c>
      <c r="CE24" s="642">
        <v>157</v>
      </c>
      <c r="CF24" s="642">
        <v>104</v>
      </c>
      <c r="CG24" s="642">
        <v>96</v>
      </c>
      <c r="CH24" s="642">
        <v>77</v>
      </c>
      <c r="CI24" s="642">
        <v>77</v>
      </c>
      <c r="CJ24" s="642">
        <v>36</v>
      </c>
      <c r="CK24" s="642">
        <v>47</v>
      </c>
      <c r="CL24" s="642">
        <v>25</v>
      </c>
      <c r="CM24" s="642">
        <v>28</v>
      </c>
      <c r="CN24" s="642">
        <v>25</v>
      </c>
      <c r="CO24" s="642">
        <v>14</v>
      </c>
      <c r="CP24" s="642">
        <v>12</v>
      </c>
      <c r="CQ24" s="642">
        <v>18</v>
      </c>
      <c r="CR24" s="642">
        <v>7</v>
      </c>
      <c r="CS24" s="642">
        <v>5</v>
      </c>
      <c r="CT24" s="642">
        <v>4</v>
      </c>
      <c r="CU24" s="642">
        <v>5</v>
      </c>
      <c r="CV24" s="642">
        <v>3</v>
      </c>
      <c r="CW24" s="642">
        <v>2</v>
      </c>
      <c r="CX24" s="649">
        <v>5</v>
      </c>
      <c r="CY24" s="649">
        <v>2</v>
      </c>
      <c r="CZ24" s="649">
        <v>13</v>
      </c>
      <c r="DA24" s="649">
        <v>4</v>
      </c>
      <c r="DB24" s="649">
        <v>787</v>
      </c>
      <c r="DC24" s="649">
        <v>213</v>
      </c>
      <c r="DD24" s="649">
        <v>649</v>
      </c>
      <c r="DE24" s="649">
        <f>SUM(C24:DD24)</f>
        <v>83065</v>
      </c>
    </row>
    <row r="25" spans="1:109" s="135" customFormat="1" ht="22.5" customHeight="1">
      <c r="A25" s="133"/>
      <c r="B25" s="134" t="s">
        <v>11</v>
      </c>
      <c r="C25" s="642">
        <v>750</v>
      </c>
      <c r="D25" s="642">
        <v>725</v>
      </c>
      <c r="E25" s="642">
        <v>752</v>
      </c>
      <c r="F25" s="642">
        <v>786</v>
      </c>
      <c r="G25" s="642">
        <v>837</v>
      </c>
      <c r="H25" s="642">
        <v>853</v>
      </c>
      <c r="I25" s="642">
        <v>936</v>
      </c>
      <c r="J25" s="642">
        <v>885</v>
      </c>
      <c r="K25" s="642">
        <v>945</v>
      </c>
      <c r="L25" s="642">
        <v>928</v>
      </c>
      <c r="M25" s="642">
        <v>855</v>
      </c>
      <c r="N25" s="642">
        <v>958</v>
      </c>
      <c r="O25" s="642">
        <v>990</v>
      </c>
      <c r="P25" s="642">
        <v>1008</v>
      </c>
      <c r="Q25" s="642">
        <v>1071</v>
      </c>
      <c r="R25" s="642">
        <v>1207</v>
      </c>
      <c r="S25" s="642">
        <v>1219</v>
      </c>
      <c r="T25" s="642">
        <v>1248</v>
      </c>
      <c r="U25" s="642">
        <v>1141</v>
      </c>
      <c r="V25" s="642">
        <v>1060</v>
      </c>
      <c r="W25" s="642">
        <v>1091</v>
      </c>
      <c r="X25" s="642">
        <v>1116</v>
      </c>
      <c r="Y25" s="642">
        <v>1062</v>
      </c>
      <c r="Z25" s="642">
        <v>1008</v>
      </c>
      <c r="AA25" s="642">
        <v>1002</v>
      </c>
      <c r="AB25" s="642">
        <v>998</v>
      </c>
      <c r="AC25" s="642">
        <v>1043</v>
      </c>
      <c r="AD25" s="642">
        <v>1121</v>
      </c>
      <c r="AE25" s="642">
        <v>1135</v>
      </c>
      <c r="AF25" s="642">
        <v>1278</v>
      </c>
      <c r="AG25" s="642">
        <v>1296</v>
      </c>
      <c r="AH25" s="642">
        <v>1400</v>
      </c>
      <c r="AI25" s="642">
        <v>1485</v>
      </c>
      <c r="AJ25" s="642">
        <v>1475</v>
      </c>
      <c r="AK25" s="642">
        <v>1347</v>
      </c>
      <c r="AL25" s="642">
        <v>1548</v>
      </c>
      <c r="AM25" s="642">
        <v>1459</v>
      </c>
      <c r="AN25" s="642">
        <v>1468</v>
      </c>
      <c r="AO25" s="642">
        <v>1431</v>
      </c>
      <c r="AP25" s="642">
        <v>1449</v>
      </c>
      <c r="AQ25" s="642">
        <v>1572</v>
      </c>
      <c r="AR25" s="642">
        <v>1591</v>
      </c>
      <c r="AS25" s="642">
        <v>1629</v>
      </c>
      <c r="AT25" s="642">
        <v>1588</v>
      </c>
      <c r="AU25" s="642">
        <v>1648</v>
      </c>
      <c r="AV25" s="642">
        <v>1532</v>
      </c>
      <c r="AW25" s="642">
        <v>1552</v>
      </c>
      <c r="AX25" s="642">
        <v>1613</v>
      </c>
      <c r="AY25" s="642">
        <v>1625</v>
      </c>
      <c r="AZ25" s="642">
        <v>1558</v>
      </c>
      <c r="BA25" s="642">
        <v>1519</v>
      </c>
      <c r="BB25" s="642">
        <v>1400</v>
      </c>
      <c r="BC25" s="642">
        <v>1476</v>
      </c>
      <c r="BD25" s="642">
        <v>1396</v>
      </c>
      <c r="BE25" s="642">
        <v>1254</v>
      </c>
      <c r="BF25" s="642">
        <v>1110</v>
      </c>
      <c r="BG25" s="642">
        <v>1196</v>
      </c>
      <c r="BH25" s="642">
        <v>1115</v>
      </c>
      <c r="BI25" s="642">
        <v>962</v>
      </c>
      <c r="BJ25" s="642">
        <v>964</v>
      </c>
      <c r="BK25" s="642">
        <v>897</v>
      </c>
      <c r="BL25" s="642">
        <v>804</v>
      </c>
      <c r="BM25" s="642">
        <v>784</v>
      </c>
      <c r="BN25" s="642">
        <v>716</v>
      </c>
      <c r="BO25" s="642">
        <v>573</v>
      </c>
      <c r="BP25" s="642">
        <v>532</v>
      </c>
      <c r="BQ25" s="642">
        <v>477</v>
      </c>
      <c r="BR25" s="642">
        <v>477</v>
      </c>
      <c r="BS25" s="642">
        <v>417</v>
      </c>
      <c r="BT25" s="642">
        <v>344</v>
      </c>
      <c r="BU25" s="642">
        <v>393</v>
      </c>
      <c r="BV25" s="642">
        <v>375</v>
      </c>
      <c r="BW25" s="642">
        <v>297</v>
      </c>
      <c r="BX25" s="642">
        <v>364</v>
      </c>
      <c r="BY25" s="642">
        <v>304</v>
      </c>
      <c r="BZ25" s="642">
        <v>292</v>
      </c>
      <c r="CA25" s="642">
        <v>312</v>
      </c>
      <c r="CB25" s="642">
        <v>240</v>
      </c>
      <c r="CC25" s="642">
        <v>218</v>
      </c>
      <c r="CD25" s="642">
        <v>165</v>
      </c>
      <c r="CE25" s="642">
        <v>180</v>
      </c>
      <c r="CF25" s="642">
        <v>148</v>
      </c>
      <c r="CG25" s="642">
        <v>126</v>
      </c>
      <c r="CH25" s="642">
        <v>125</v>
      </c>
      <c r="CI25" s="642">
        <v>104</v>
      </c>
      <c r="CJ25" s="642">
        <v>95</v>
      </c>
      <c r="CK25" s="642">
        <v>76</v>
      </c>
      <c r="CL25" s="642">
        <v>68</v>
      </c>
      <c r="CM25" s="642">
        <v>48</v>
      </c>
      <c r="CN25" s="642">
        <v>46</v>
      </c>
      <c r="CO25" s="642">
        <v>26</v>
      </c>
      <c r="CP25" s="642">
        <v>24</v>
      </c>
      <c r="CQ25" s="642">
        <v>28</v>
      </c>
      <c r="CR25" s="642">
        <v>14</v>
      </c>
      <c r="CS25" s="642">
        <v>10</v>
      </c>
      <c r="CT25" s="642">
        <v>12</v>
      </c>
      <c r="CU25" s="642">
        <v>6</v>
      </c>
      <c r="CV25" s="642">
        <v>11</v>
      </c>
      <c r="CW25" s="642">
        <v>10</v>
      </c>
      <c r="CX25" s="649">
        <v>8</v>
      </c>
      <c r="CY25" s="649">
        <v>6</v>
      </c>
      <c r="CZ25" s="649">
        <v>21</v>
      </c>
      <c r="DA25" s="649">
        <v>1</v>
      </c>
      <c r="DB25" s="649">
        <v>514</v>
      </c>
      <c r="DC25" s="649">
        <v>133</v>
      </c>
      <c r="DD25" s="649">
        <v>83</v>
      </c>
      <c r="DE25" s="649">
        <f>SUM(C25:DD25)</f>
        <v>83570</v>
      </c>
    </row>
    <row r="26" spans="1:109" s="137" customFormat="1" ht="23.25" customHeight="1">
      <c r="A26" s="121"/>
      <c r="B26" s="136" t="s">
        <v>1</v>
      </c>
      <c r="C26" s="650">
        <f aca="true" t="shared" si="70" ref="C26:M26">SUM(C24:C25)</f>
        <v>1515</v>
      </c>
      <c r="D26" s="650">
        <f t="shared" si="70"/>
        <v>1535</v>
      </c>
      <c r="E26" s="650">
        <f t="shared" si="70"/>
        <v>1564</v>
      </c>
      <c r="F26" s="650">
        <f t="shared" si="70"/>
        <v>1600</v>
      </c>
      <c r="G26" s="650">
        <f t="shared" si="70"/>
        <v>1711</v>
      </c>
      <c r="H26" s="650">
        <f t="shared" si="70"/>
        <v>1812</v>
      </c>
      <c r="I26" s="650">
        <f t="shared" si="70"/>
        <v>1892</v>
      </c>
      <c r="J26" s="650">
        <f t="shared" si="70"/>
        <v>1779</v>
      </c>
      <c r="K26" s="650">
        <f t="shared" si="70"/>
        <v>1909</v>
      </c>
      <c r="L26" s="650">
        <f t="shared" si="70"/>
        <v>1913</v>
      </c>
      <c r="M26" s="650">
        <f t="shared" si="70"/>
        <v>1836</v>
      </c>
      <c r="N26" s="650">
        <f aca="true" t="shared" si="71" ref="N26:X26">SUM(N24:N25)</f>
        <v>1909</v>
      </c>
      <c r="O26" s="650">
        <f t="shared" si="71"/>
        <v>2067</v>
      </c>
      <c r="P26" s="650">
        <f t="shared" si="71"/>
        <v>2062</v>
      </c>
      <c r="Q26" s="650">
        <f t="shared" si="71"/>
        <v>2239</v>
      </c>
      <c r="R26" s="650">
        <f t="shared" si="71"/>
        <v>2452</v>
      </c>
      <c r="S26" s="650">
        <f t="shared" si="71"/>
        <v>2656</v>
      </c>
      <c r="T26" s="650">
        <f t="shared" si="71"/>
        <v>2648</v>
      </c>
      <c r="U26" s="650">
        <f t="shared" si="71"/>
        <v>2512</v>
      </c>
      <c r="V26" s="650">
        <f t="shared" si="71"/>
        <v>2385</v>
      </c>
      <c r="W26" s="650">
        <f t="shared" si="71"/>
        <v>2374</v>
      </c>
      <c r="X26" s="650">
        <f t="shared" si="71"/>
        <v>3432</v>
      </c>
      <c r="Y26" s="650">
        <f aca="true" t="shared" si="72" ref="Y26:AI26">SUM(Y24:Y25)</f>
        <v>3720</v>
      </c>
      <c r="Z26" s="650">
        <f t="shared" si="72"/>
        <v>2648</v>
      </c>
      <c r="AA26" s="650">
        <f t="shared" si="72"/>
        <v>2271</v>
      </c>
      <c r="AB26" s="650">
        <f t="shared" si="72"/>
        <v>2248</v>
      </c>
      <c r="AC26" s="650">
        <f t="shared" si="72"/>
        <v>2275</v>
      </c>
      <c r="AD26" s="650">
        <f t="shared" si="72"/>
        <v>2412</v>
      </c>
      <c r="AE26" s="650">
        <f t="shared" si="72"/>
        <v>2397</v>
      </c>
      <c r="AF26" s="650">
        <f t="shared" si="72"/>
        <v>2609</v>
      </c>
      <c r="AG26" s="650">
        <f t="shared" si="72"/>
        <v>2659</v>
      </c>
      <c r="AH26" s="650">
        <f t="shared" si="72"/>
        <v>2758</v>
      </c>
      <c r="AI26" s="650">
        <f t="shared" si="72"/>
        <v>2814</v>
      </c>
      <c r="AJ26" s="650">
        <f aca="true" t="shared" si="73" ref="AJ26:AT26">SUM(AJ24:AJ25)</f>
        <v>2802</v>
      </c>
      <c r="AK26" s="650">
        <f t="shared" si="73"/>
        <v>2583</v>
      </c>
      <c r="AL26" s="650">
        <f t="shared" si="73"/>
        <v>2853</v>
      </c>
      <c r="AM26" s="650">
        <f t="shared" si="73"/>
        <v>2812</v>
      </c>
      <c r="AN26" s="650">
        <f t="shared" si="73"/>
        <v>2788</v>
      </c>
      <c r="AO26" s="650">
        <f t="shared" si="73"/>
        <v>2693</v>
      </c>
      <c r="AP26" s="650">
        <f t="shared" si="73"/>
        <v>2655</v>
      </c>
      <c r="AQ26" s="650">
        <f t="shared" si="73"/>
        <v>2841</v>
      </c>
      <c r="AR26" s="650">
        <f t="shared" si="73"/>
        <v>2921</v>
      </c>
      <c r="AS26" s="650">
        <f t="shared" si="73"/>
        <v>2973</v>
      </c>
      <c r="AT26" s="650">
        <f t="shared" si="73"/>
        <v>2909</v>
      </c>
      <c r="AU26" s="650">
        <f aca="true" t="shared" si="74" ref="AU26:BE26">SUM(AU24:AU25)</f>
        <v>3060</v>
      </c>
      <c r="AV26" s="650">
        <f t="shared" si="74"/>
        <v>2895</v>
      </c>
      <c r="AW26" s="650">
        <f t="shared" si="74"/>
        <v>2888</v>
      </c>
      <c r="AX26" s="650">
        <f t="shared" si="74"/>
        <v>2924</v>
      </c>
      <c r="AY26" s="650">
        <f t="shared" si="74"/>
        <v>2991</v>
      </c>
      <c r="AZ26" s="650">
        <f t="shared" si="74"/>
        <v>2870</v>
      </c>
      <c r="BA26" s="650">
        <f t="shared" si="74"/>
        <v>2820</v>
      </c>
      <c r="BB26" s="650">
        <f t="shared" si="74"/>
        <v>2696</v>
      </c>
      <c r="BC26" s="650">
        <f t="shared" si="74"/>
        <v>2712</v>
      </c>
      <c r="BD26" s="650">
        <f t="shared" si="74"/>
        <v>2519</v>
      </c>
      <c r="BE26" s="650">
        <f t="shared" si="74"/>
        <v>2321</v>
      </c>
      <c r="BF26" s="650">
        <f aca="true" t="shared" si="75" ref="BF26:BP26">SUM(BF24:BF25)</f>
        <v>2150</v>
      </c>
      <c r="BG26" s="650">
        <f t="shared" si="75"/>
        <v>2226</v>
      </c>
      <c r="BH26" s="650">
        <f t="shared" si="75"/>
        <v>2123</v>
      </c>
      <c r="BI26" s="650">
        <f t="shared" si="75"/>
        <v>1806</v>
      </c>
      <c r="BJ26" s="650">
        <f t="shared" si="75"/>
        <v>1756</v>
      </c>
      <c r="BK26" s="650">
        <f t="shared" si="75"/>
        <v>1610</v>
      </c>
      <c r="BL26" s="650">
        <f t="shared" si="75"/>
        <v>1475</v>
      </c>
      <c r="BM26" s="650">
        <f t="shared" si="75"/>
        <v>1407</v>
      </c>
      <c r="BN26" s="650">
        <f t="shared" si="75"/>
        <v>1244</v>
      </c>
      <c r="BO26" s="650">
        <f t="shared" si="75"/>
        <v>1065</v>
      </c>
      <c r="BP26" s="650">
        <f t="shared" si="75"/>
        <v>949</v>
      </c>
      <c r="BQ26" s="650">
        <f aca="true" t="shared" si="76" ref="BQ26:CA26">SUM(BQ24:BQ25)</f>
        <v>914</v>
      </c>
      <c r="BR26" s="650">
        <f t="shared" si="76"/>
        <v>843</v>
      </c>
      <c r="BS26" s="650">
        <f t="shared" si="76"/>
        <v>792</v>
      </c>
      <c r="BT26" s="650">
        <f t="shared" si="76"/>
        <v>636</v>
      </c>
      <c r="BU26" s="650">
        <f t="shared" si="76"/>
        <v>726</v>
      </c>
      <c r="BV26" s="650">
        <f t="shared" si="76"/>
        <v>649</v>
      </c>
      <c r="BW26" s="650">
        <f t="shared" si="76"/>
        <v>522</v>
      </c>
      <c r="BX26" s="650">
        <f t="shared" si="76"/>
        <v>638</v>
      </c>
      <c r="BY26" s="650">
        <f t="shared" si="76"/>
        <v>505</v>
      </c>
      <c r="BZ26" s="650">
        <f t="shared" si="76"/>
        <v>509</v>
      </c>
      <c r="CA26" s="650">
        <f t="shared" si="76"/>
        <v>516</v>
      </c>
      <c r="CB26" s="650">
        <f aca="true" t="shared" si="77" ref="CB26:CL26">SUM(CB24:CB25)</f>
        <v>419</v>
      </c>
      <c r="CC26" s="650">
        <f t="shared" si="77"/>
        <v>372</v>
      </c>
      <c r="CD26" s="650">
        <f t="shared" si="77"/>
        <v>306</v>
      </c>
      <c r="CE26" s="650">
        <f t="shared" si="77"/>
        <v>337</v>
      </c>
      <c r="CF26" s="650">
        <f t="shared" si="77"/>
        <v>252</v>
      </c>
      <c r="CG26" s="650">
        <f t="shared" si="77"/>
        <v>222</v>
      </c>
      <c r="CH26" s="650">
        <f t="shared" si="77"/>
        <v>202</v>
      </c>
      <c r="CI26" s="650">
        <f t="shared" si="77"/>
        <v>181</v>
      </c>
      <c r="CJ26" s="650">
        <f t="shared" si="77"/>
        <v>131</v>
      </c>
      <c r="CK26" s="650">
        <f t="shared" si="77"/>
        <v>123</v>
      </c>
      <c r="CL26" s="650">
        <f t="shared" si="77"/>
        <v>93</v>
      </c>
      <c r="CM26" s="650">
        <f aca="true" t="shared" si="78" ref="CM26:CW26">SUM(CM24:CM25)</f>
        <v>76</v>
      </c>
      <c r="CN26" s="650">
        <f t="shared" si="78"/>
        <v>71</v>
      </c>
      <c r="CO26" s="650">
        <f t="shared" si="78"/>
        <v>40</v>
      </c>
      <c r="CP26" s="650">
        <f t="shared" si="78"/>
        <v>36</v>
      </c>
      <c r="CQ26" s="650">
        <f t="shared" si="78"/>
        <v>46</v>
      </c>
      <c r="CR26" s="650">
        <f t="shared" si="78"/>
        <v>21</v>
      </c>
      <c r="CS26" s="650">
        <f t="shared" si="78"/>
        <v>15</v>
      </c>
      <c r="CT26" s="650">
        <f t="shared" si="78"/>
        <v>16</v>
      </c>
      <c r="CU26" s="650">
        <f t="shared" si="78"/>
        <v>11</v>
      </c>
      <c r="CV26" s="650">
        <f t="shared" si="78"/>
        <v>14</v>
      </c>
      <c r="CW26" s="650">
        <f t="shared" si="78"/>
        <v>12</v>
      </c>
      <c r="CX26" s="651">
        <f aca="true" t="shared" si="79" ref="CX26:DE26">SUM(CX24:CX25)</f>
        <v>13</v>
      </c>
      <c r="CY26" s="651">
        <f t="shared" si="79"/>
        <v>8</v>
      </c>
      <c r="CZ26" s="651">
        <f t="shared" si="79"/>
        <v>34</v>
      </c>
      <c r="DA26" s="651">
        <f t="shared" si="79"/>
        <v>5</v>
      </c>
      <c r="DB26" s="651">
        <f t="shared" si="79"/>
        <v>1301</v>
      </c>
      <c r="DC26" s="651">
        <f t="shared" si="79"/>
        <v>346</v>
      </c>
      <c r="DD26" s="651">
        <f t="shared" si="79"/>
        <v>732</v>
      </c>
      <c r="DE26" s="651">
        <f t="shared" si="79"/>
        <v>166635</v>
      </c>
    </row>
    <row r="27" spans="1:109" s="135" customFormat="1" ht="22.5" customHeight="1">
      <c r="A27" s="133" t="s">
        <v>132</v>
      </c>
      <c r="B27" s="134" t="s">
        <v>10</v>
      </c>
      <c r="C27" s="642">
        <v>460</v>
      </c>
      <c r="D27" s="642">
        <v>521</v>
      </c>
      <c r="E27" s="642">
        <v>528</v>
      </c>
      <c r="F27" s="642">
        <v>483</v>
      </c>
      <c r="G27" s="642">
        <v>543</v>
      </c>
      <c r="H27" s="642">
        <v>631</v>
      </c>
      <c r="I27" s="642">
        <v>617</v>
      </c>
      <c r="J27" s="642">
        <v>685</v>
      </c>
      <c r="K27" s="642">
        <v>651</v>
      </c>
      <c r="L27" s="642">
        <v>715</v>
      </c>
      <c r="M27" s="642">
        <v>704</v>
      </c>
      <c r="N27" s="642">
        <v>691</v>
      </c>
      <c r="O27" s="642">
        <v>808</v>
      </c>
      <c r="P27" s="642">
        <v>857</v>
      </c>
      <c r="Q27" s="642">
        <v>906</v>
      </c>
      <c r="R27" s="642">
        <v>943</v>
      </c>
      <c r="S27" s="642">
        <v>1069</v>
      </c>
      <c r="T27" s="642">
        <v>1067</v>
      </c>
      <c r="U27" s="642">
        <v>906</v>
      </c>
      <c r="V27" s="642">
        <v>850</v>
      </c>
      <c r="W27" s="642">
        <v>874</v>
      </c>
      <c r="X27" s="642">
        <v>790</v>
      </c>
      <c r="Y27" s="642">
        <v>831</v>
      </c>
      <c r="Z27" s="642">
        <v>804</v>
      </c>
      <c r="AA27" s="642">
        <v>804</v>
      </c>
      <c r="AB27" s="642">
        <v>805</v>
      </c>
      <c r="AC27" s="642">
        <v>752</v>
      </c>
      <c r="AD27" s="642">
        <v>863</v>
      </c>
      <c r="AE27" s="642">
        <v>880</v>
      </c>
      <c r="AF27" s="642">
        <v>922</v>
      </c>
      <c r="AG27" s="642">
        <v>904</v>
      </c>
      <c r="AH27" s="642">
        <v>945</v>
      </c>
      <c r="AI27" s="642">
        <v>1024</v>
      </c>
      <c r="AJ27" s="642">
        <v>934</v>
      </c>
      <c r="AK27" s="642">
        <v>976</v>
      </c>
      <c r="AL27" s="642">
        <v>1006</v>
      </c>
      <c r="AM27" s="642">
        <v>940</v>
      </c>
      <c r="AN27" s="642">
        <v>955</v>
      </c>
      <c r="AO27" s="642">
        <v>899</v>
      </c>
      <c r="AP27" s="642">
        <v>869</v>
      </c>
      <c r="AQ27" s="642">
        <v>912</v>
      </c>
      <c r="AR27" s="642">
        <v>925</v>
      </c>
      <c r="AS27" s="642">
        <v>898</v>
      </c>
      <c r="AT27" s="642">
        <v>900</v>
      </c>
      <c r="AU27" s="642">
        <v>959</v>
      </c>
      <c r="AV27" s="642">
        <v>891</v>
      </c>
      <c r="AW27" s="642">
        <v>907</v>
      </c>
      <c r="AX27" s="642">
        <v>935</v>
      </c>
      <c r="AY27" s="642">
        <v>962</v>
      </c>
      <c r="AZ27" s="642">
        <v>998</v>
      </c>
      <c r="BA27" s="642">
        <v>967</v>
      </c>
      <c r="BB27" s="642">
        <v>947</v>
      </c>
      <c r="BC27" s="642">
        <v>894</v>
      </c>
      <c r="BD27" s="642">
        <v>973</v>
      </c>
      <c r="BE27" s="642">
        <v>861</v>
      </c>
      <c r="BF27" s="642">
        <v>828</v>
      </c>
      <c r="BG27" s="642">
        <v>838</v>
      </c>
      <c r="BH27" s="642">
        <v>818</v>
      </c>
      <c r="BI27" s="642">
        <v>791</v>
      </c>
      <c r="BJ27" s="642">
        <v>718</v>
      </c>
      <c r="BK27" s="642">
        <v>699</v>
      </c>
      <c r="BL27" s="642">
        <v>691</v>
      </c>
      <c r="BM27" s="642">
        <v>614</v>
      </c>
      <c r="BN27" s="642">
        <v>583</v>
      </c>
      <c r="BO27" s="642">
        <v>528</v>
      </c>
      <c r="BP27" s="642">
        <v>454</v>
      </c>
      <c r="BQ27" s="642">
        <v>443</v>
      </c>
      <c r="BR27" s="642">
        <v>371</v>
      </c>
      <c r="BS27" s="642">
        <v>393</v>
      </c>
      <c r="BT27" s="642">
        <v>342</v>
      </c>
      <c r="BU27" s="642">
        <v>310</v>
      </c>
      <c r="BV27" s="642">
        <v>308</v>
      </c>
      <c r="BW27" s="642">
        <v>263</v>
      </c>
      <c r="BX27" s="642">
        <v>272</v>
      </c>
      <c r="BY27" s="642">
        <v>267</v>
      </c>
      <c r="BZ27" s="642">
        <v>242</v>
      </c>
      <c r="CA27" s="642">
        <v>257</v>
      </c>
      <c r="CB27" s="642">
        <v>193</v>
      </c>
      <c r="CC27" s="642">
        <v>171</v>
      </c>
      <c r="CD27" s="642">
        <v>148</v>
      </c>
      <c r="CE27" s="642">
        <v>150</v>
      </c>
      <c r="CF27" s="642">
        <v>125</v>
      </c>
      <c r="CG27" s="642">
        <v>97</v>
      </c>
      <c r="CH27" s="642">
        <v>96</v>
      </c>
      <c r="CI27" s="642">
        <v>66</v>
      </c>
      <c r="CJ27" s="642">
        <v>50</v>
      </c>
      <c r="CK27" s="642">
        <v>54</v>
      </c>
      <c r="CL27" s="642">
        <v>38</v>
      </c>
      <c r="CM27" s="642">
        <v>37</v>
      </c>
      <c r="CN27" s="642">
        <v>30</v>
      </c>
      <c r="CO27" s="642">
        <v>21</v>
      </c>
      <c r="CP27" s="642">
        <v>17</v>
      </c>
      <c r="CQ27" s="642">
        <v>19</v>
      </c>
      <c r="CR27" s="642">
        <v>8</v>
      </c>
      <c r="CS27" s="642">
        <v>8</v>
      </c>
      <c r="CT27" s="642">
        <v>9</v>
      </c>
      <c r="CU27" s="642">
        <v>16</v>
      </c>
      <c r="CV27" s="642">
        <v>6</v>
      </c>
      <c r="CW27" s="642">
        <v>4</v>
      </c>
      <c r="CX27" s="649">
        <v>6</v>
      </c>
      <c r="CY27" s="649">
        <v>5</v>
      </c>
      <c r="CZ27" s="649">
        <v>33</v>
      </c>
      <c r="DA27" s="649">
        <v>2</v>
      </c>
      <c r="DB27" s="649">
        <v>1453</v>
      </c>
      <c r="DC27" s="649">
        <v>494</v>
      </c>
      <c r="DD27" s="649">
        <v>84</v>
      </c>
      <c r="DE27" s="649">
        <f>SUM(C27:DD27)</f>
        <v>60811</v>
      </c>
    </row>
    <row r="28" spans="1:109" s="135" customFormat="1" ht="22.5" customHeight="1">
      <c r="A28" s="133"/>
      <c r="B28" s="134" t="s">
        <v>11</v>
      </c>
      <c r="C28" s="642">
        <v>462</v>
      </c>
      <c r="D28" s="642">
        <v>463</v>
      </c>
      <c r="E28" s="642">
        <v>473</v>
      </c>
      <c r="F28" s="642">
        <v>487</v>
      </c>
      <c r="G28" s="642">
        <v>569</v>
      </c>
      <c r="H28" s="642">
        <v>617</v>
      </c>
      <c r="I28" s="642">
        <v>619</v>
      </c>
      <c r="J28" s="642">
        <v>617</v>
      </c>
      <c r="K28" s="642">
        <v>634</v>
      </c>
      <c r="L28" s="642">
        <v>654</v>
      </c>
      <c r="M28" s="642">
        <v>676</v>
      </c>
      <c r="N28" s="642">
        <v>657</v>
      </c>
      <c r="O28" s="642">
        <v>778</v>
      </c>
      <c r="P28" s="642">
        <v>827</v>
      </c>
      <c r="Q28" s="642">
        <v>855</v>
      </c>
      <c r="R28" s="642">
        <v>994</v>
      </c>
      <c r="S28" s="642">
        <v>938</v>
      </c>
      <c r="T28" s="642">
        <v>1040</v>
      </c>
      <c r="U28" s="642">
        <v>930</v>
      </c>
      <c r="V28" s="642">
        <v>931</v>
      </c>
      <c r="W28" s="642">
        <v>861</v>
      </c>
      <c r="X28" s="642">
        <v>839</v>
      </c>
      <c r="Y28" s="642">
        <v>848</v>
      </c>
      <c r="Z28" s="642">
        <v>782</v>
      </c>
      <c r="AA28" s="642">
        <v>888</v>
      </c>
      <c r="AB28" s="642">
        <v>769</v>
      </c>
      <c r="AC28" s="642">
        <v>805</v>
      </c>
      <c r="AD28" s="642">
        <v>965</v>
      </c>
      <c r="AE28" s="642">
        <v>899</v>
      </c>
      <c r="AF28" s="642">
        <v>971</v>
      </c>
      <c r="AG28" s="642">
        <v>981</v>
      </c>
      <c r="AH28" s="642">
        <v>997</v>
      </c>
      <c r="AI28" s="642">
        <v>1072</v>
      </c>
      <c r="AJ28" s="642">
        <v>998</v>
      </c>
      <c r="AK28" s="642">
        <v>1047</v>
      </c>
      <c r="AL28" s="642">
        <v>1080</v>
      </c>
      <c r="AM28" s="642">
        <v>1198</v>
      </c>
      <c r="AN28" s="642">
        <v>1036</v>
      </c>
      <c r="AO28" s="642">
        <v>1080</v>
      </c>
      <c r="AP28" s="642">
        <v>1032</v>
      </c>
      <c r="AQ28" s="642">
        <v>1104</v>
      </c>
      <c r="AR28" s="642">
        <v>1107</v>
      </c>
      <c r="AS28" s="642">
        <v>1061</v>
      </c>
      <c r="AT28" s="642">
        <v>1061</v>
      </c>
      <c r="AU28" s="642">
        <v>1150</v>
      </c>
      <c r="AV28" s="642">
        <v>1094</v>
      </c>
      <c r="AW28" s="642">
        <v>1119</v>
      </c>
      <c r="AX28" s="642">
        <v>1182</v>
      </c>
      <c r="AY28" s="642">
        <v>1171</v>
      </c>
      <c r="AZ28" s="642">
        <v>1136</v>
      </c>
      <c r="BA28" s="642">
        <v>1169</v>
      </c>
      <c r="BB28" s="642">
        <v>1138</v>
      </c>
      <c r="BC28" s="642">
        <v>1218</v>
      </c>
      <c r="BD28" s="642">
        <v>1162</v>
      </c>
      <c r="BE28" s="642">
        <v>1095</v>
      </c>
      <c r="BF28" s="642">
        <v>1093</v>
      </c>
      <c r="BG28" s="642">
        <v>1149</v>
      </c>
      <c r="BH28" s="642">
        <v>1070</v>
      </c>
      <c r="BI28" s="642">
        <v>987</v>
      </c>
      <c r="BJ28" s="642">
        <v>942</v>
      </c>
      <c r="BK28" s="642">
        <v>877</v>
      </c>
      <c r="BL28" s="642">
        <v>843</v>
      </c>
      <c r="BM28" s="642">
        <v>850</v>
      </c>
      <c r="BN28" s="642">
        <v>819</v>
      </c>
      <c r="BO28" s="642">
        <v>662</v>
      </c>
      <c r="BP28" s="642">
        <v>620</v>
      </c>
      <c r="BQ28" s="642">
        <v>579</v>
      </c>
      <c r="BR28" s="642">
        <v>537</v>
      </c>
      <c r="BS28" s="642">
        <v>504</v>
      </c>
      <c r="BT28" s="642">
        <v>471</v>
      </c>
      <c r="BU28" s="642">
        <v>443</v>
      </c>
      <c r="BV28" s="642">
        <v>466</v>
      </c>
      <c r="BW28" s="642">
        <v>426</v>
      </c>
      <c r="BX28" s="642">
        <v>407</v>
      </c>
      <c r="BY28" s="642">
        <v>375</v>
      </c>
      <c r="BZ28" s="642">
        <v>421</v>
      </c>
      <c r="CA28" s="642">
        <v>341</v>
      </c>
      <c r="CB28" s="642">
        <v>310</v>
      </c>
      <c r="CC28" s="642">
        <v>303</v>
      </c>
      <c r="CD28" s="642">
        <v>264</v>
      </c>
      <c r="CE28" s="642">
        <v>269</v>
      </c>
      <c r="CF28" s="642">
        <v>194</v>
      </c>
      <c r="CG28" s="642">
        <v>191</v>
      </c>
      <c r="CH28" s="642">
        <v>152</v>
      </c>
      <c r="CI28" s="642">
        <v>160</v>
      </c>
      <c r="CJ28" s="642">
        <v>114</v>
      </c>
      <c r="CK28" s="642">
        <v>114</v>
      </c>
      <c r="CL28" s="642">
        <v>92</v>
      </c>
      <c r="CM28" s="642">
        <v>48</v>
      </c>
      <c r="CN28" s="642">
        <v>40</v>
      </c>
      <c r="CO28" s="642">
        <v>43</v>
      </c>
      <c r="CP28" s="642">
        <v>42</v>
      </c>
      <c r="CQ28" s="642">
        <v>24</v>
      </c>
      <c r="CR28" s="642">
        <v>23</v>
      </c>
      <c r="CS28" s="642">
        <v>17</v>
      </c>
      <c r="CT28" s="642">
        <v>11</v>
      </c>
      <c r="CU28" s="642">
        <v>17</v>
      </c>
      <c r="CV28" s="642">
        <v>10</v>
      </c>
      <c r="CW28" s="642">
        <v>9</v>
      </c>
      <c r="CX28" s="649">
        <v>5</v>
      </c>
      <c r="CY28" s="649">
        <v>4</v>
      </c>
      <c r="CZ28" s="649">
        <v>65</v>
      </c>
      <c r="DA28" s="649">
        <v>3</v>
      </c>
      <c r="DB28" s="649">
        <v>1154</v>
      </c>
      <c r="DC28" s="649">
        <v>433</v>
      </c>
      <c r="DD28" s="649">
        <v>62</v>
      </c>
      <c r="DE28" s="649">
        <f>SUM(C28:DD28)</f>
        <v>69391</v>
      </c>
    </row>
    <row r="29" spans="1:109" s="137" customFormat="1" ht="23.25" customHeight="1">
      <c r="A29" s="121"/>
      <c r="B29" s="136" t="s">
        <v>1</v>
      </c>
      <c r="C29" s="650">
        <f aca="true" t="shared" si="80" ref="C29:M29">SUM(C27:C28)</f>
        <v>922</v>
      </c>
      <c r="D29" s="650">
        <f t="shared" si="80"/>
        <v>984</v>
      </c>
      <c r="E29" s="650">
        <f t="shared" si="80"/>
        <v>1001</v>
      </c>
      <c r="F29" s="650">
        <f t="shared" si="80"/>
        <v>970</v>
      </c>
      <c r="G29" s="650">
        <f t="shared" si="80"/>
        <v>1112</v>
      </c>
      <c r="H29" s="650">
        <f t="shared" si="80"/>
        <v>1248</v>
      </c>
      <c r="I29" s="650">
        <f t="shared" si="80"/>
        <v>1236</v>
      </c>
      <c r="J29" s="650">
        <f t="shared" si="80"/>
        <v>1302</v>
      </c>
      <c r="K29" s="650">
        <f t="shared" si="80"/>
        <v>1285</v>
      </c>
      <c r="L29" s="650">
        <f t="shared" si="80"/>
        <v>1369</v>
      </c>
      <c r="M29" s="650">
        <f t="shared" si="80"/>
        <v>1380</v>
      </c>
      <c r="N29" s="650">
        <f aca="true" t="shared" si="81" ref="N29:X29">SUM(N27:N28)</f>
        <v>1348</v>
      </c>
      <c r="O29" s="650">
        <f t="shared" si="81"/>
        <v>1586</v>
      </c>
      <c r="P29" s="650">
        <f t="shared" si="81"/>
        <v>1684</v>
      </c>
      <c r="Q29" s="650">
        <f t="shared" si="81"/>
        <v>1761</v>
      </c>
      <c r="R29" s="650">
        <f t="shared" si="81"/>
        <v>1937</v>
      </c>
      <c r="S29" s="650">
        <f t="shared" si="81"/>
        <v>2007</v>
      </c>
      <c r="T29" s="650">
        <f t="shared" si="81"/>
        <v>2107</v>
      </c>
      <c r="U29" s="650">
        <f t="shared" si="81"/>
        <v>1836</v>
      </c>
      <c r="V29" s="650">
        <f t="shared" si="81"/>
        <v>1781</v>
      </c>
      <c r="W29" s="650">
        <f t="shared" si="81"/>
        <v>1735</v>
      </c>
      <c r="X29" s="650">
        <f t="shared" si="81"/>
        <v>1629</v>
      </c>
      <c r="Y29" s="650">
        <f aca="true" t="shared" si="82" ref="Y29:AI29">SUM(Y27:Y28)</f>
        <v>1679</v>
      </c>
      <c r="Z29" s="650">
        <f t="shared" si="82"/>
        <v>1586</v>
      </c>
      <c r="AA29" s="650">
        <f t="shared" si="82"/>
        <v>1692</v>
      </c>
      <c r="AB29" s="650">
        <f t="shared" si="82"/>
        <v>1574</v>
      </c>
      <c r="AC29" s="650">
        <f t="shared" si="82"/>
        <v>1557</v>
      </c>
      <c r="AD29" s="650">
        <f t="shared" si="82"/>
        <v>1828</v>
      </c>
      <c r="AE29" s="650">
        <f t="shared" si="82"/>
        <v>1779</v>
      </c>
      <c r="AF29" s="650">
        <f t="shared" si="82"/>
        <v>1893</v>
      </c>
      <c r="AG29" s="650">
        <f t="shared" si="82"/>
        <v>1885</v>
      </c>
      <c r="AH29" s="650">
        <f t="shared" si="82"/>
        <v>1942</v>
      </c>
      <c r="AI29" s="650">
        <f t="shared" si="82"/>
        <v>2096</v>
      </c>
      <c r="AJ29" s="650">
        <f aca="true" t="shared" si="83" ref="AJ29:AT29">SUM(AJ27:AJ28)</f>
        <v>1932</v>
      </c>
      <c r="AK29" s="650">
        <f t="shared" si="83"/>
        <v>2023</v>
      </c>
      <c r="AL29" s="650">
        <f t="shared" si="83"/>
        <v>2086</v>
      </c>
      <c r="AM29" s="650">
        <f t="shared" si="83"/>
        <v>2138</v>
      </c>
      <c r="AN29" s="650">
        <f t="shared" si="83"/>
        <v>1991</v>
      </c>
      <c r="AO29" s="650">
        <f t="shared" si="83"/>
        <v>1979</v>
      </c>
      <c r="AP29" s="650">
        <f t="shared" si="83"/>
        <v>1901</v>
      </c>
      <c r="AQ29" s="650">
        <f t="shared" si="83"/>
        <v>2016</v>
      </c>
      <c r="AR29" s="650">
        <f t="shared" si="83"/>
        <v>2032</v>
      </c>
      <c r="AS29" s="650">
        <f t="shared" si="83"/>
        <v>1959</v>
      </c>
      <c r="AT29" s="650">
        <f t="shared" si="83"/>
        <v>1961</v>
      </c>
      <c r="AU29" s="650">
        <f aca="true" t="shared" si="84" ref="AU29:BE29">SUM(AU27:AU28)</f>
        <v>2109</v>
      </c>
      <c r="AV29" s="650">
        <f t="shared" si="84"/>
        <v>1985</v>
      </c>
      <c r="AW29" s="650">
        <f t="shared" si="84"/>
        <v>2026</v>
      </c>
      <c r="AX29" s="650">
        <f t="shared" si="84"/>
        <v>2117</v>
      </c>
      <c r="AY29" s="650">
        <f t="shared" si="84"/>
        <v>2133</v>
      </c>
      <c r="AZ29" s="650">
        <f t="shared" si="84"/>
        <v>2134</v>
      </c>
      <c r="BA29" s="650">
        <f t="shared" si="84"/>
        <v>2136</v>
      </c>
      <c r="BB29" s="650">
        <f t="shared" si="84"/>
        <v>2085</v>
      </c>
      <c r="BC29" s="650">
        <f t="shared" si="84"/>
        <v>2112</v>
      </c>
      <c r="BD29" s="650">
        <f t="shared" si="84"/>
        <v>2135</v>
      </c>
      <c r="BE29" s="650">
        <f t="shared" si="84"/>
        <v>1956</v>
      </c>
      <c r="BF29" s="650">
        <f aca="true" t="shared" si="85" ref="BF29:BP29">SUM(BF27:BF28)</f>
        <v>1921</v>
      </c>
      <c r="BG29" s="650">
        <f t="shared" si="85"/>
        <v>1987</v>
      </c>
      <c r="BH29" s="650">
        <f t="shared" si="85"/>
        <v>1888</v>
      </c>
      <c r="BI29" s="650">
        <f t="shared" si="85"/>
        <v>1778</v>
      </c>
      <c r="BJ29" s="650">
        <f t="shared" si="85"/>
        <v>1660</v>
      </c>
      <c r="BK29" s="650">
        <f t="shared" si="85"/>
        <v>1576</v>
      </c>
      <c r="BL29" s="650">
        <f t="shared" si="85"/>
        <v>1534</v>
      </c>
      <c r="BM29" s="650">
        <f t="shared" si="85"/>
        <v>1464</v>
      </c>
      <c r="BN29" s="650">
        <f t="shared" si="85"/>
        <v>1402</v>
      </c>
      <c r="BO29" s="650">
        <f t="shared" si="85"/>
        <v>1190</v>
      </c>
      <c r="BP29" s="650">
        <f t="shared" si="85"/>
        <v>1074</v>
      </c>
      <c r="BQ29" s="650">
        <f aca="true" t="shared" si="86" ref="BQ29:CA29">SUM(BQ27:BQ28)</f>
        <v>1022</v>
      </c>
      <c r="BR29" s="650">
        <f t="shared" si="86"/>
        <v>908</v>
      </c>
      <c r="BS29" s="650">
        <f t="shared" si="86"/>
        <v>897</v>
      </c>
      <c r="BT29" s="650">
        <f t="shared" si="86"/>
        <v>813</v>
      </c>
      <c r="BU29" s="650">
        <f t="shared" si="86"/>
        <v>753</v>
      </c>
      <c r="BV29" s="650">
        <f t="shared" si="86"/>
        <v>774</v>
      </c>
      <c r="BW29" s="650">
        <f t="shared" si="86"/>
        <v>689</v>
      </c>
      <c r="BX29" s="650">
        <f t="shared" si="86"/>
        <v>679</v>
      </c>
      <c r="BY29" s="650">
        <f t="shared" si="86"/>
        <v>642</v>
      </c>
      <c r="BZ29" s="650">
        <f t="shared" si="86"/>
        <v>663</v>
      </c>
      <c r="CA29" s="650">
        <f t="shared" si="86"/>
        <v>598</v>
      </c>
      <c r="CB29" s="650">
        <f aca="true" t="shared" si="87" ref="CB29:CL29">SUM(CB27:CB28)</f>
        <v>503</v>
      </c>
      <c r="CC29" s="650">
        <f t="shared" si="87"/>
        <v>474</v>
      </c>
      <c r="CD29" s="650">
        <f t="shared" si="87"/>
        <v>412</v>
      </c>
      <c r="CE29" s="650">
        <f t="shared" si="87"/>
        <v>419</v>
      </c>
      <c r="CF29" s="650">
        <f t="shared" si="87"/>
        <v>319</v>
      </c>
      <c r="CG29" s="650">
        <f t="shared" si="87"/>
        <v>288</v>
      </c>
      <c r="CH29" s="650">
        <f t="shared" si="87"/>
        <v>248</v>
      </c>
      <c r="CI29" s="650">
        <f t="shared" si="87"/>
        <v>226</v>
      </c>
      <c r="CJ29" s="650">
        <f t="shared" si="87"/>
        <v>164</v>
      </c>
      <c r="CK29" s="650">
        <f t="shared" si="87"/>
        <v>168</v>
      </c>
      <c r="CL29" s="650">
        <f t="shared" si="87"/>
        <v>130</v>
      </c>
      <c r="CM29" s="650">
        <f aca="true" t="shared" si="88" ref="CM29:CW29">SUM(CM27:CM28)</f>
        <v>85</v>
      </c>
      <c r="CN29" s="650">
        <f t="shared" si="88"/>
        <v>70</v>
      </c>
      <c r="CO29" s="650">
        <f t="shared" si="88"/>
        <v>64</v>
      </c>
      <c r="CP29" s="650">
        <f t="shared" si="88"/>
        <v>59</v>
      </c>
      <c r="CQ29" s="650">
        <f t="shared" si="88"/>
        <v>43</v>
      </c>
      <c r="CR29" s="650">
        <f t="shared" si="88"/>
        <v>31</v>
      </c>
      <c r="CS29" s="650">
        <f t="shared" si="88"/>
        <v>25</v>
      </c>
      <c r="CT29" s="650">
        <f t="shared" si="88"/>
        <v>20</v>
      </c>
      <c r="CU29" s="650">
        <f t="shared" si="88"/>
        <v>33</v>
      </c>
      <c r="CV29" s="650">
        <f t="shared" si="88"/>
        <v>16</v>
      </c>
      <c r="CW29" s="650">
        <f t="shared" si="88"/>
        <v>13</v>
      </c>
      <c r="CX29" s="651">
        <f aca="true" t="shared" si="89" ref="CX29:DE29">SUM(CX27:CX28)</f>
        <v>11</v>
      </c>
      <c r="CY29" s="651">
        <f t="shared" si="89"/>
        <v>9</v>
      </c>
      <c r="CZ29" s="651">
        <f t="shared" si="89"/>
        <v>98</v>
      </c>
      <c r="DA29" s="651">
        <f t="shared" si="89"/>
        <v>5</v>
      </c>
      <c r="DB29" s="651">
        <f t="shared" si="89"/>
        <v>2607</v>
      </c>
      <c r="DC29" s="651">
        <f t="shared" si="89"/>
        <v>927</v>
      </c>
      <c r="DD29" s="651">
        <f t="shared" si="89"/>
        <v>146</v>
      </c>
      <c r="DE29" s="651">
        <f t="shared" si="89"/>
        <v>130202</v>
      </c>
    </row>
    <row r="30" spans="1:109" s="138" customFormat="1" ht="22.5" customHeight="1">
      <c r="A30" s="133" t="s">
        <v>102</v>
      </c>
      <c r="B30" s="134" t="s">
        <v>10</v>
      </c>
      <c r="C30" s="176">
        <v>373</v>
      </c>
      <c r="D30" s="176">
        <v>402</v>
      </c>
      <c r="E30" s="176">
        <v>388</v>
      </c>
      <c r="F30" s="176">
        <v>385</v>
      </c>
      <c r="G30" s="176">
        <v>401</v>
      </c>
      <c r="H30" s="176">
        <v>396</v>
      </c>
      <c r="I30" s="176">
        <v>406</v>
      </c>
      <c r="J30" s="176">
        <v>448</v>
      </c>
      <c r="K30" s="176">
        <v>430</v>
      </c>
      <c r="L30" s="176">
        <v>446</v>
      </c>
      <c r="M30" s="176">
        <v>469</v>
      </c>
      <c r="N30" s="176">
        <v>479</v>
      </c>
      <c r="O30" s="176">
        <v>533</v>
      </c>
      <c r="P30" s="176">
        <v>494</v>
      </c>
      <c r="Q30" s="176">
        <v>555</v>
      </c>
      <c r="R30" s="176">
        <v>605</v>
      </c>
      <c r="S30" s="176">
        <v>641</v>
      </c>
      <c r="T30" s="176">
        <v>637</v>
      </c>
      <c r="U30" s="176">
        <v>630</v>
      </c>
      <c r="V30" s="176">
        <v>648</v>
      </c>
      <c r="W30" s="176">
        <v>649</v>
      </c>
      <c r="X30" s="176">
        <v>2444</v>
      </c>
      <c r="Y30" s="176">
        <v>3079</v>
      </c>
      <c r="Z30" s="176">
        <v>1131</v>
      </c>
      <c r="AA30" s="176">
        <v>899</v>
      </c>
      <c r="AB30" s="176">
        <v>769</v>
      </c>
      <c r="AC30" s="176">
        <v>794</v>
      </c>
      <c r="AD30" s="176">
        <v>826</v>
      </c>
      <c r="AE30" s="176">
        <v>790</v>
      </c>
      <c r="AF30" s="176">
        <v>765</v>
      </c>
      <c r="AG30" s="176">
        <v>749</v>
      </c>
      <c r="AH30" s="176">
        <v>755</v>
      </c>
      <c r="AI30" s="176">
        <v>738</v>
      </c>
      <c r="AJ30" s="176">
        <v>689</v>
      </c>
      <c r="AK30" s="176">
        <v>690</v>
      </c>
      <c r="AL30" s="176">
        <v>696</v>
      </c>
      <c r="AM30" s="176">
        <v>642</v>
      </c>
      <c r="AN30" s="176">
        <v>645</v>
      </c>
      <c r="AO30" s="176">
        <v>770</v>
      </c>
      <c r="AP30" s="176">
        <v>639</v>
      </c>
      <c r="AQ30" s="176">
        <v>641</v>
      </c>
      <c r="AR30" s="176">
        <v>638</v>
      </c>
      <c r="AS30" s="176">
        <v>659</v>
      </c>
      <c r="AT30" s="176">
        <v>640</v>
      </c>
      <c r="AU30" s="176">
        <v>722</v>
      </c>
      <c r="AV30" s="176">
        <v>711</v>
      </c>
      <c r="AW30" s="176">
        <v>690</v>
      </c>
      <c r="AX30" s="176">
        <v>700</v>
      </c>
      <c r="AY30" s="176">
        <v>850</v>
      </c>
      <c r="AZ30" s="176">
        <v>793</v>
      </c>
      <c r="BA30" s="176">
        <v>804</v>
      </c>
      <c r="BB30" s="176">
        <v>926</v>
      </c>
      <c r="BC30" s="176">
        <v>966</v>
      </c>
      <c r="BD30" s="176">
        <v>933</v>
      </c>
      <c r="BE30" s="176">
        <v>830</v>
      </c>
      <c r="BF30" s="176">
        <v>806</v>
      </c>
      <c r="BG30" s="176">
        <v>778</v>
      </c>
      <c r="BH30" s="176">
        <v>738</v>
      </c>
      <c r="BI30" s="176">
        <v>640</v>
      </c>
      <c r="BJ30" s="176">
        <v>609</v>
      </c>
      <c r="BK30" s="176">
        <v>625</v>
      </c>
      <c r="BL30" s="176">
        <v>561</v>
      </c>
      <c r="BM30" s="176">
        <v>490</v>
      </c>
      <c r="BN30" s="176">
        <v>436</v>
      </c>
      <c r="BO30" s="176">
        <v>444</v>
      </c>
      <c r="BP30" s="176">
        <v>395</v>
      </c>
      <c r="BQ30" s="176">
        <v>357</v>
      </c>
      <c r="BR30" s="176">
        <v>321</v>
      </c>
      <c r="BS30" s="176">
        <v>314</v>
      </c>
      <c r="BT30" s="176">
        <v>277</v>
      </c>
      <c r="BU30" s="176">
        <v>291</v>
      </c>
      <c r="BV30" s="176">
        <v>288</v>
      </c>
      <c r="BW30" s="176">
        <v>267</v>
      </c>
      <c r="BX30" s="176">
        <v>271</v>
      </c>
      <c r="BY30" s="176">
        <v>283</v>
      </c>
      <c r="BZ30" s="176">
        <v>304</v>
      </c>
      <c r="CA30" s="176">
        <v>267</v>
      </c>
      <c r="CB30" s="176">
        <v>242</v>
      </c>
      <c r="CC30" s="176">
        <v>243</v>
      </c>
      <c r="CD30" s="176">
        <v>183</v>
      </c>
      <c r="CE30" s="176">
        <v>228</v>
      </c>
      <c r="CF30" s="176">
        <v>150</v>
      </c>
      <c r="CG30" s="176">
        <v>150</v>
      </c>
      <c r="CH30" s="176">
        <v>122</v>
      </c>
      <c r="CI30" s="176">
        <v>113</v>
      </c>
      <c r="CJ30" s="176">
        <v>108</v>
      </c>
      <c r="CK30" s="176">
        <v>96</v>
      </c>
      <c r="CL30" s="176">
        <v>80</v>
      </c>
      <c r="CM30" s="176">
        <v>62</v>
      </c>
      <c r="CN30" s="176">
        <v>71</v>
      </c>
      <c r="CO30" s="176">
        <v>60</v>
      </c>
      <c r="CP30" s="176">
        <v>57</v>
      </c>
      <c r="CQ30" s="176">
        <v>52</v>
      </c>
      <c r="CR30" s="176">
        <v>35</v>
      </c>
      <c r="CS30" s="176">
        <v>34</v>
      </c>
      <c r="CT30" s="176">
        <v>38</v>
      </c>
      <c r="CU30" s="176">
        <v>34</v>
      </c>
      <c r="CV30" s="176">
        <v>22</v>
      </c>
      <c r="CW30" s="176">
        <v>24</v>
      </c>
      <c r="CX30" s="182">
        <v>18</v>
      </c>
      <c r="CY30" s="182">
        <v>11</v>
      </c>
      <c r="CZ30" s="182">
        <v>141</v>
      </c>
      <c r="DA30" s="182">
        <v>6</v>
      </c>
      <c r="DB30" s="182">
        <v>2417</v>
      </c>
      <c r="DC30" s="182">
        <v>793</v>
      </c>
      <c r="DD30" s="182">
        <v>1802</v>
      </c>
      <c r="DE30" s="182">
        <f>SUM(C30:DD30)</f>
        <v>57582</v>
      </c>
    </row>
    <row r="31" spans="1:109" s="138" customFormat="1" ht="22.5" customHeight="1">
      <c r="A31" s="133"/>
      <c r="B31" s="134" t="s">
        <v>11</v>
      </c>
      <c r="C31" s="176">
        <v>317</v>
      </c>
      <c r="D31" s="176">
        <v>329</v>
      </c>
      <c r="E31" s="176">
        <v>330</v>
      </c>
      <c r="F31" s="176">
        <v>357</v>
      </c>
      <c r="G31" s="176">
        <v>419</v>
      </c>
      <c r="H31" s="176">
        <v>396</v>
      </c>
      <c r="I31" s="176">
        <v>377</v>
      </c>
      <c r="J31" s="176">
        <v>391</v>
      </c>
      <c r="K31" s="176">
        <v>465</v>
      </c>
      <c r="L31" s="176">
        <v>431</v>
      </c>
      <c r="M31" s="176">
        <v>447</v>
      </c>
      <c r="N31" s="176">
        <v>424</v>
      </c>
      <c r="O31" s="176">
        <v>505</v>
      </c>
      <c r="P31" s="176">
        <v>488</v>
      </c>
      <c r="Q31" s="176">
        <v>500</v>
      </c>
      <c r="R31" s="176">
        <v>619</v>
      </c>
      <c r="S31" s="176">
        <v>576</v>
      </c>
      <c r="T31" s="176">
        <v>628</v>
      </c>
      <c r="U31" s="176">
        <v>639</v>
      </c>
      <c r="V31" s="176">
        <v>755</v>
      </c>
      <c r="W31" s="176">
        <v>778</v>
      </c>
      <c r="X31" s="176">
        <v>767</v>
      </c>
      <c r="Y31" s="176">
        <v>770</v>
      </c>
      <c r="Z31" s="176">
        <v>753</v>
      </c>
      <c r="AA31" s="176">
        <v>660</v>
      </c>
      <c r="AB31" s="176">
        <v>651</v>
      </c>
      <c r="AC31" s="176">
        <v>704</v>
      </c>
      <c r="AD31" s="176">
        <v>663</v>
      </c>
      <c r="AE31" s="176">
        <v>658</v>
      </c>
      <c r="AF31" s="176">
        <v>686</v>
      </c>
      <c r="AG31" s="176">
        <v>674</v>
      </c>
      <c r="AH31" s="176">
        <v>676</v>
      </c>
      <c r="AI31" s="176">
        <v>692</v>
      </c>
      <c r="AJ31" s="176">
        <v>640</v>
      </c>
      <c r="AK31" s="176">
        <v>636</v>
      </c>
      <c r="AL31" s="176">
        <v>672</v>
      </c>
      <c r="AM31" s="176">
        <v>703</v>
      </c>
      <c r="AN31" s="176">
        <v>645</v>
      </c>
      <c r="AO31" s="176">
        <v>668</v>
      </c>
      <c r="AP31" s="176">
        <v>637</v>
      </c>
      <c r="AQ31" s="176">
        <v>675</v>
      </c>
      <c r="AR31" s="176">
        <v>649</v>
      </c>
      <c r="AS31" s="176">
        <v>638</v>
      </c>
      <c r="AT31" s="176">
        <v>688</v>
      </c>
      <c r="AU31" s="176">
        <v>677</v>
      </c>
      <c r="AV31" s="176">
        <v>780</v>
      </c>
      <c r="AW31" s="176">
        <v>795</v>
      </c>
      <c r="AX31" s="176">
        <v>822</v>
      </c>
      <c r="AY31" s="176">
        <v>863</v>
      </c>
      <c r="AZ31" s="176">
        <v>863</v>
      </c>
      <c r="BA31" s="176">
        <v>832</v>
      </c>
      <c r="BB31" s="176">
        <v>846</v>
      </c>
      <c r="BC31" s="176">
        <v>921</v>
      </c>
      <c r="BD31" s="176">
        <v>835</v>
      </c>
      <c r="BE31" s="176">
        <v>754</v>
      </c>
      <c r="BF31" s="176">
        <v>701</v>
      </c>
      <c r="BG31" s="176">
        <v>753</v>
      </c>
      <c r="BH31" s="176">
        <v>788</v>
      </c>
      <c r="BI31" s="176">
        <v>706</v>
      </c>
      <c r="BJ31" s="176">
        <v>654</v>
      </c>
      <c r="BK31" s="176">
        <v>672</v>
      </c>
      <c r="BL31" s="176">
        <v>537</v>
      </c>
      <c r="BM31" s="176">
        <v>584</v>
      </c>
      <c r="BN31" s="176">
        <v>500</v>
      </c>
      <c r="BO31" s="176">
        <v>472</v>
      </c>
      <c r="BP31" s="176">
        <v>461</v>
      </c>
      <c r="BQ31" s="176">
        <v>397</v>
      </c>
      <c r="BR31" s="176">
        <v>424</v>
      </c>
      <c r="BS31" s="176">
        <v>327</v>
      </c>
      <c r="BT31" s="176">
        <v>377</v>
      </c>
      <c r="BU31" s="176">
        <v>392</v>
      </c>
      <c r="BV31" s="176">
        <v>378</v>
      </c>
      <c r="BW31" s="176">
        <v>304</v>
      </c>
      <c r="BX31" s="176">
        <v>342</v>
      </c>
      <c r="BY31" s="176">
        <v>327</v>
      </c>
      <c r="BZ31" s="176">
        <v>308</v>
      </c>
      <c r="CA31" s="176">
        <v>354</v>
      </c>
      <c r="CB31" s="176">
        <v>301</v>
      </c>
      <c r="CC31" s="176">
        <v>290</v>
      </c>
      <c r="CD31" s="176">
        <v>241</v>
      </c>
      <c r="CE31" s="176">
        <v>266</v>
      </c>
      <c r="CF31" s="176">
        <v>232</v>
      </c>
      <c r="CG31" s="176">
        <v>182</v>
      </c>
      <c r="CH31" s="176">
        <v>172</v>
      </c>
      <c r="CI31" s="176">
        <v>154</v>
      </c>
      <c r="CJ31" s="176">
        <v>139</v>
      </c>
      <c r="CK31" s="176">
        <v>101</v>
      </c>
      <c r="CL31" s="176">
        <v>117</v>
      </c>
      <c r="CM31" s="176">
        <v>97</v>
      </c>
      <c r="CN31" s="176">
        <v>89</v>
      </c>
      <c r="CO31" s="176">
        <v>87</v>
      </c>
      <c r="CP31" s="176">
        <v>64</v>
      </c>
      <c r="CQ31" s="176">
        <v>54</v>
      </c>
      <c r="CR31" s="176">
        <v>35</v>
      </c>
      <c r="CS31" s="176">
        <v>43</v>
      </c>
      <c r="CT31" s="176">
        <v>36</v>
      </c>
      <c r="CU31" s="176">
        <v>33</v>
      </c>
      <c r="CV31" s="176">
        <v>27</v>
      </c>
      <c r="CW31" s="176">
        <v>30</v>
      </c>
      <c r="CX31" s="182">
        <v>30</v>
      </c>
      <c r="CY31" s="182">
        <v>14</v>
      </c>
      <c r="CZ31" s="182">
        <v>163</v>
      </c>
      <c r="DA31" s="501">
        <v>11</v>
      </c>
      <c r="DB31" s="182">
        <v>1023</v>
      </c>
      <c r="DC31" s="182">
        <v>418</v>
      </c>
      <c r="DD31" s="182">
        <v>416</v>
      </c>
      <c r="DE31" s="182">
        <f>SUM(C31:DD31)</f>
        <v>50387</v>
      </c>
    </row>
    <row r="32" spans="1:109" s="137" customFormat="1" ht="23.25" customHeight="1">
      <c r="A32" s="121"/>
      <c r="B32" s="136" t="s">
        <v>1</v>
      </c>
      <c r="C32" s="184">
        <f aca="true" t="shared" si="90" ref="C32:M32">SUM(C30:C31)</f>
        <v>690</v>
      </c>
      <c r="D32" s="184">
        <f t="shared" si="90"/>
        <v>731</v>
      </c>
      <c r="E32" s="184">
        <f t="shared" si="90"/>
        <v>718</v>
      </c>
      <c r="F32" s="184">
        <f t="shared" si="90"/>
        <v>742</v>
      </c>
      <c r="G32" s="184">
        <f t="shared" si="90"/>
        <v>820</v>
      </c>
      <c r="H32" s="184">
        <f t="shared" si="90"/>
        <v>792</v>
      </c>
      <c r="I32" s="184">
        <f t="shared" si="90"/>
        <v>783</v>
      </c>
      <c r="J32" s="184">
        <f t="shared" si="90"/>
        <v>839</v>
      </c>
      <c r="K32" s="184">
        <f t="shared" si="90"/>
        <v>895</v>
      </c>
      <c r="L32" s="184">
        <f t="shared" si="90"/>
        <v>877</v>
      </c>
      <c r="M32" s="184">
        <f t="shared" si="90"/>
        <v>916</v>
      </c>
      <c r="N32" s="184">
        <f aca="true" t="shared" si="91" ref="N32:X32">SUM(N30:N31)</f>
        <v>903</v>
      </c>
      <c r="O32" s="184">
        <f t="shared" si="91"/>
        <v>1038</v>
      </c>
      <c r="P32" s="184">
        <f t="shared" si="91"/>
        <v>982</v>
      </c>
      <c r="Q32" s="184">
        <f t="shared" si="91"/>
        <v>1055</v>
      </c>
      <c r="R32" s="184">
        <f t="shared" si="91"/>
        <v>1224</v>
      </c>
      <c r="S32" s="184">
        <f t="shared" si="91"/>
        <v>1217</v>
      </c>
      <c r="T32" s="184">
        <f t="shared" si="91"/>
        <v>1265</v>
      </c>
      <c r="U32" s="184">
        <f t="shared" si="91"/>
        <v>1269</v>
      </c>
      <c r="V32" s="184">
        <f t="shared" si="91"/>
        <v>1403</v>
      </c>
      <c r="W32" s="184">
        <f t="shared" si="91"/>
        <v>1427</v>
      </c>
      <c r="X32" s="184">
        <f t="shared" si="91"/>
        <v>3211</v>
      </c>
      <c r="Y32" s="184">
        <f aca="true" t="shared" si="92" ref="Y32:AI32">SUM(Y30:Y31)</f>
        <v>3849</v>
      </c>
      <c r="Z32" s="184">
        <f t="shared" si="92"/>
        <v>1884</v>
      </c>
      <c r="AA32" s="184">
        <f t="shared" si="92"/>
        <v>1559</v>
      </c>
      <c r="AB32" s="184">
        <f t="shared" si="92"/>
        <v>1420</v>
      </c>
      <c r="AC32" s="184">
        <f t="shared" si="92"/>
        <v>1498</v>
      </c>
      <c r="AD32" s="184">
        <f t="shared" si="92"/>
        <v>1489</v>
      </c>
      <c r="AE32" s="184">
        <f t="shared" si="92"/>
        <v>1448</v>
      </c>
      <c r="AF32" s="184">
        <f t="shared" si="92"/>
        <v>1451</v>
      </c>
      <c r="AG32" s="184">
        <f t="shared" si="92"/>
        <v>1423</v>
      </c>
      <c r="AH32" s="184">
        <f t="shared" si="92"/>
        <v>1431</v>
      </c>
      <c r="AI32" s="184">
        <f t="shared" si="92"/>
        <v>1430</v>
      </c>
      <c r="AJ32" s="184">
        <f aca="true" t="shared" si="93" ref="AJ32:AT32">SUM(AJ30:AJ31)</f>
        <v>1329</v>
      </c>
      <c r="AK32" s="184">
        <f t="shared" si="93"/>
        <v>1326</v>
      </c>
      <c r="AL32" s="184">
        <f t="shared" si="93"/>
        <v>1368</v>
      </c>
      <c r="AM32" s="184">
        <f t="shared" si="93"/>
        <v>1345</v>
      </c>
      <c r="AN32" s="184">
        <f t="shared" si="93"/>
        <v>1290</v>
      </c>
      <c r="AO32" s="184">
        <f t="shared" si="93"/>
        <v>1438</v>
      </c>
      <c r="AP32" s="184">
        <f t="shared" si="93"/>
        <v>1276</v>
      </c>
      <c r="AQ32" s="184">
        <f t="shared" si="93"/>
        <v>1316</v>
      </c>
      <c r="AR32" s="184">
        <f t="shared" si="93"/>
        <v>1287</v>
      </c>
      <c r="AS32" s="184">
        <f t="shared" si="93"/>
        <v>1297</v>
      </c>
      <c r="AT32" s="184">
        <f t="shared" si="93"/>
        <v>1328</v>
      </c>
      <c r="AU32" s="184">
        <f aca="true" t="shared" si="94" ref="AU32:BE32">SUM(AU30:AU31)</f>
        <v>1399</v>
      </c>
      <c r="AV32" s="184">
        <f t="shared" si="94"/>
        <v>1491</v>
      </c>
      <c r="AW32" s="184">
        <f t="shared" si="94"/>
        <v>1485</v>
      </c>
      <c r="AX32" s="184">
        <f t="shared" si="94"/>
        <v>1522</v>
      </c>
      <c r="AY32" s="184">
        <f t="shared" si="94"/>
        <v>1713</v>
      </c>
      <c r="AZ32" s="184">
        <f t="shared" si="94"/>
        <v>1656</v>
      </c>
      <c r="BA32" s="184">
        <f t="shared" si="94"/>
        <v>1636</v>
      </c>
      <c r="BB32" s="184">
        <f t="shared" si="94"/>
        <v>1772</v>
      </c>
      <c r="BC32" s="184">
        <f t="shared" si="94"/>
        <v>1887</v>
      </c>
      <c r="BD32" s="184">
        <f t="shared" si="94"/>
        <v>1768</v>
      </c>
      <c r="BE32" s="184">
        <f t="shared" si="94"/>
        <v>1584</v>
      </c>
      <c r="BF32" s="184">
        <f aca="true" t="shared" si="95" ref="BF32:BP32">SUM(BF30:BF31)</f>
        <v>1507</v>
      </c>
      <c r="BG32" s="184">
        <f t="shared" si="95"/>
        <v>1531</v>
      </c>
      <c r="BH32" s="184">
        <f t="shared" si="95"/>
        <v>1526</v>
      </c>
      <c r="BI32" s="184">
        <f t="shared" si="95"/>
        <v>1346</v>
      </c>
      <c r="BJ32" s="184">
        <f t="shared" si="95"/>
        <v>1263</v>
      </c>
      <c r="BK32" s="184">
        <f t="shared" si="95"/>
        <v>1297</v>
      </c>
      <c r="BL32" s="184">
        <f t="shared" si="95"/>
        <v>1098</v>
      </c>
      <c r="BM32" s="184">
        <f t="shared" si="95"/>
        <v>1074</v>
      </c>
      <c r="BN32" s="184">
        <f t="shared" si="95"/>
        <v>936</v>
      </c>
      <c r="BO32" s="184">
        <f t="shared" si="95"/>
        <v>916</v>
      </c>
      <c r="BP32" s="184">
        <f t="shared" si="95"/>
        <v>856</v>
      </c>
      <c r="BQ32" s="184">
        <f aca="true" t="shared" si="96" ref="BQ32:CA32">SUM(BQ30:BQ31)</f>
        <v>754</v>
      </c>
      <c r="BR32" s="184">
        <f t="shared" si="96"/>
        <v>745</v>
      </c>
      <c r="BS32" s="184">
        <f t="shared" si="96"/>
        <v>641</v>
      </c>
      <c r="BT32" s="184">
        <f t="shared" si="96"/>
        <v>654</v>
      </c>
      <c r="BU32" s="184">
        <f t="shared" si="96"/>
        <v>683</v>
      </c>
      <c r="BV32" s="184">
        <f t="shared" si="96"/>
        <v>666</v>
      </c>
      <c r="BW32" s="184">
        <f t="shared" si="96"/>
        <v>571</v>
      </c>
      <c r="BX32" s="184">
        <f t="shared" si="96"/>
        <v>613</v>
      </c>
      <c r="BY32" s="184">
        <f t="shared" si="96"/>
        <v>610</v>
      </c>
      <c r="BZ32" s="184">
        <f t="shared" si="96"/>
        <v>612</v>
      </c>
      <c r="CA32" s="184">
        <f t="shared" si="96"/>
        <v>621</v>
      </c>
      <c r="CB32" s="184">
        <f aca="true" t="shared" si="97" ref="CB32:CL32">SUM(CB30:CB31)</f>
        <v>543</v>
      </c>
      <c r="CC32" s="184">
        <f t="shared" si="97"/>
        <v>533</v>
      </c>
      <c r="CD32" s="184">
        <f t="shared" si="97"/>
        <v>424</v>
      </c>
      <c r="CE32" s="184">
        <f t="shared" si="97"/>
        <v>494</v>
      </c>
      <c r="CF32" s="184">
        <f t="shared" si="97"/>
        <v>382</v>
      </c>
      <c r="CG32" s="184">
        <f t="shared" si="97"/>
        <v>332</v>
      </c>
      <c r="CH32" s="184">
        <f t="shared" si="97"/>
        <v>294</v>
      </c>
      <c r="CI32" s="184">
        <f t="shared" si="97"/>
        <v>267</v>
      </c>
      <c r="CJ32" s="184">
        <f t="shared" si="97"/>
        <v>247</v>
      </c>
      <c r="CK32" s="184">
        <f t="shared" si="97"/>
        <v>197</v>
      </c>
      <c r="CL32" s="184">
        <f t="shared" si="97"/>
        <v>197</v>
      </c>
      <c r="CM32" s="184">
        <f aca="true" t="shared" si="98" ref="CM32:CW32">SUM(CM30:CM31)</f>
        <v>159</v>
      </c>
      <c r="CN32" s="184">
        <f t="shared" si="98"/>
        <v>160</v>
      </c>
      <c r="CO32" s="184">
        <f t="shared" si="98"/>
        <v>147</v>
      </c>
      <c r="CP32" s="184">
        <f t="shared" si="98"/>
        <v>121</v>
      </c>
      <c r="CQ32" s="184">
        <f t="shared" si="98"/>
        <v>106</v>
      </c>
      <c r="CR32" s="184">
        <f t="shared" si="98"/>
        <v>70</v>
      </c>
      <c r="CS32" s="184">
        <f t="shared" si="98"/>
        <v>77</v>
      </c>
      <c r="CT32" s="184">
        <f t="shared" si="98"/>
        <v>74</v>
      </c>
      <c r="CU32" s="184">
        <f t="shared" si="98"/>
        <v>67</v>
      </c>
      <c r="CV32" s="184">
        <f t="shared" si="98"/>
        <v>49</v>
      </c>
      <c r="CW32" s="184">
        <f t="shared" si="98"/>
        <v>54</v>
      </c>
      <c r="CX32" s="499">
        <f aca="true" t="shared" si="99" ref="CX32:DE32">SUM(CX30:CX31)</f>
        <v>48</v>
      </c>
      <c r="CY32" s="499">
        <f t="shared" si="99"/>
        <v>25</v>
      </c>
      <c r="CZ32" s="499">
        <f t="shared" si="99"/>
        <v>304</v>
      </c>
      <c r="DA32" s="186">
        <f t="shared" si="99"/>
        <v>17</v>
      </c>
      <c r="DB32" s="499">
        <f t="shared" si="99"/>
        <v>3440</v>
      </c>
      <c r="DC32" s="499">
        <f t="shared" si="99"/>
        <v>1211</v>
      </c>
      <c r="DD32" s="499">
        <f t="shared" si="99"/>
        <v>2218</v>
      </c>
      <c r="DE32" s="499">
        <f t="shared" si="99"/>
        <v>107969</v>
      </c>
    </row>
    <row r="33" spans="1:109" s="135" customFormat="1" ht="22.5" customHeight="1">
      <c r="A33" s="133" t="s">
        <v>115</v>
      </c>
      <c r="B33" s="134" t="s">
        <v>10</v>
      </c>
      <c r="C33" s="176">
        <v>444</v>
      </c>
      <c r="D33" s="176">
        <v>508</v>
      </c>
      <c r="E33" s="176">
        <v>523</v>
      </c>
      <c r="F33" s="176">
        <v>515</v>
      </c>
      <c r="G33" s="176">
        <v>510</v>
      </c>
      <c r="H33" s="176">
        <v>554</v>
      </c>
      <c r="I33" s="176">
        <v>495</v>
      </c>
      <c r="J33" s="176">
        <v>559</v>
      </c>
      <c r="K33" s="176">
        <v>535</v>
      </c>
      <c r="L33" s="176">
        <v>539</v>
      </c>
      <c r="M33" s="176">
        <v>514</v>
      </c>
      <c r="N33" s="176">
        <v>564</v>
      </c>
      <c r="O33" s="176">
        <v>672</v>
      </c>
      <c r="P33" s="176">
        <v>590</v>
      </c>
      <c r="Q33" s="176">
        <v>665</v>
      </c>
      <c r="R33" s="176">
        <v>783</v>
      </c>
      <c r="S33" s="176">
        <v>760</v>
      </c>
      <c r="T33" s="176">
        <v>835</v>
      </c>
      <c r="U33" s="176">
        <v>801</v>
      </c>
      <c r="V33" s="176">
        <v>698</v>
      </c>
      <c r="W33" s="176">
        <v>759</v>
      </c>
      <c r="X33" s="176">
        <v>679</v>
      </c>
      <c r="Y33" s="176">
        <v>750</v>
      </c>
      <c r="Z33" s="176">
        <v>686</v>
      </c>
      <c r="AA33" s="176">
        <v>691</v>
      </c>
      <c r="AB33" s="176">
        <v>728</v>
      </c>
      <c r="AC33" s="176">
        <v>708</v>
      </c>
      <c r="AD33" s="176">
        <v>756</v>
      </c>
      <c r="AE33" s="176">
        <v>751</v>
      </c>
      <c r="AF33" s="176">
        <v>754</v>
      </c>
      <c r="AG33" s="176">
        <v>777</v>
      </c>
      <c r="AH33" s="176">
        <v>829</v>
      </c>
      <c r="AI33" s="176">
        <v>875</v>
      </c>
      <c r="AJ33" s="176">
        <v>812</v>
      </c>
      <c r="AK33" s="176">
        <v>800</v>
      </c>
      <c r="AL33" s="176">
        <v>803</v>
      </c>
      <c r="AM33" s="176">
        <v>827</v>
      </c>
      <c r="AN33" s="176">
        <v>774</v>
      </c>
      <c r="AO33" s="176">
        <v>735</v>
      </c>
      <c r="AP33" s="176">
        <v>718</v>
      </c>
      <c r="AQ33" s="176">
        <v>793</v>
      </c>
      <c r="AR33" s="176">
        <v>795</v>
      </c>
      <c r="AS33" s="176">
        <v>782</v>
      </c>
      <c r="AT33" s="176">
        <v>737</v>
      </c>
      <c r="AU33" s="176">
        <v>759</v>
      </c>
      <c r="AV33" s="176">
        <v>795</v>
      </c>
      <c r="AW33" s="176">
        <v>781</v>
      </c>
      <c r="AX33" s="176">
        <v>825</v>
      </c>
      <c r="AY33" s="176">
        <v>864</v>
      </c>
      <c r="AZ33" s="176">
        <v>834</v>
      </c>
      <c r="BA33" s="176">
        <v>826</v>
      </c>
      <c r="BB33" s="176">
        <v>777</v>
      </c>
      <c r="BC33" s="176">
        <v>779</v>
      </c>
      <c r="BD33" s="176">
        <v>753</v>
      </c>
      <c r="BE33" s="176">
        <v>721</v>
      </c>
      <c r="BF33" s="176">
        <v>685</v>
      </c>
      <c r="BG33" s="176">
        <v>790</v>
      </c>
      <c r="BH33" s="176">
        <v>691</v>
      </c>
      <c r="BI33" s="176">
        <v>640</v>
      </c>
      <c r="BJ33" s="176">
        <v>623</v>
      </c>
      <c r="BK33" s="176">
        <v>618</v>
      </c>
      <c r="BL33" s="176">
        <v>489</v>
      </c>
      <c r="BM33" s="176">
        <v>502</v>
      </c>
      <c r="BN33" s="176">
        <v>505</v>
      </c>
      <c r="BO33" s="176">
        <v>432</v>
      </c>
      <c r="BP33" s="176">
        <v>416</v>
      </c>
      <c r="BQ33" s="176">
        <v>393</v>
      </c>
      <c r="BR33" s="176">
        <v>300</v>
      </c>
      <c r="BS33" s="176">
        <v>304</v>
      </c>
      <c r="BT33" s="176">
        <v>256</v>
      </c>
      <c r="BU33" s="176">
        <v>296</v>
      </c>
      <c r="BV33" s="176">
        <v>301</v>
      </c>
      <c r="BW33" s="176">
        <v>213</v>
      </c>
      <c r="BX33" s="176">
        <v>237</v>
      </c>
      <c r="BY33" s="176">
        <v>234</v>
      </c>
      <c r="BZ33" s="176">
        <v>225</v>
      </c>
      <c r="CA33" s="176">
        <v>200</v>
      </c>
      <c r="CB33" s="176">
        <v>153</v>
      </c>
      <c r="CC33" s="176">
        <v>169</v>
      </c>
      <c r="CD33" s="176">
        <v>111</v>
      </c>
      <c r="CE33" s="176">
        <v>123</v>
      </c>
      <c r="CF33" s="176">
        <v>84</v>
      </c>
      <c r="CG33" s="176">
        <v>72</v>
      </c>
      <c r="CH33" s="176">
        <v>77</v>
      </c>
      <c r="CI33" s="176">
        <v>55</v>
      </c>
      <c r="CJ33" s="176">
        <v>47</v>
      </c>
      <c r="CK33" s="176">
        <v>42</v>
      </c>
      <c r="CL33" s="176">
        <v>20</v>
      </c>
      <c r="CM33" s="176">
        <v>28</v>
      </c>
      <c r="CN33" s="176">
        <v>26</v>
      </c>
      <c r="CO33" s="176">
        <v>16</v>
      </c>
      <c r="CP33" s="176">
        <v>14</v>
      </c>
      <c r="CQ33" s="176">
        <v>14</v>
      </c>
      <c r="CR33" s="176">
        <v>9</v>
      </c>
      <c r="CS33" s="176">
        <v>8</v>
      </c>
      <c r="CT33" s="176">
        <v>7</v>
      </c>
      <c r="CU33" s="176">
        <v>8</v>
      </c>
      <c r="CV33" s="176">
        <v>3</v>
      </c>
      <c r="CW33" s="176">
        <v>6</v>
      </c>
      <c r="CX33" s="182">
        <v>2</v>
      </c>
      <c r="CY33" s="182">
        <v>4</v>
      </c>
      <c r="CZ33" s="182">
        <v>8</v>
      </c>
      <c r="DA33" s="182" t="s">
        <v>86</v>
      </c>
      <c r="DB33" s="182">
        <v>398</v>
      </c>
      <c r="DC33" s="182">
        <v>224</v>
      </c>
      <c r="DD33" s="182">
        <v>88</v>
      </c>
      <c r="DE33" s="182">
        <f>SUM(C33:DD33)</f>
        <v>50263</v>
      </c>
    </row>
    <row r="34" spans="1:109" s="135" customFormat="1" ht="22.5" customHeight="1">
      <c r="A34" s="133"/>
      <c r="B34" s="134" t="s">
        <v>11</v>
      </c>
      <c r="C34" s="176">
        <v>434</v>
      </c>
      <c r="D34" s="176">
        <v>473</v>
      </c>
      <c r="E34" s="176">
        <v>461</v>
      </c>
      <c r="F34" s="176">
        <v>481</v>
      </c>
      <c r="G34" s="176">
        <v>467</v>
      </c>
      <c r="H34" s="176">
        <v>487</v>
      </c>
      <c r="I34" s="176">
        <v>497</v>
      </c>
      <c r="J34" s="176">
        <v>499</v>
      </c>
      <c r="K34" s="176">
        <v>487</v>
      </c>
      <c r="L34" s="176">
        <v>503</v>
      </c>
      <c r="M34" s="176">
        <v>548</v>
      </c>
      <c r="N34" s="176">
        <v>523</v>
      </c>
      <c r="O34" s="176">
        <v>605</v>
      </c>
      <c r="P34" s="176">
        <v>572</v>
      </c>
      <c r="Q34" s="176">
        <v>623</v>
      </c>
      <c r="R34" s="176">
        <v>729</v>
      </c>
      <c r="S34" s="176">
        <v>731</v>
      </c>
      <c r="T34" s="176">
        <v>814</v>
      </c>
      <c r="U34" s="176">
        <v>750</v>
      </c>
      <c r="V34" s="176">
        <v>710</v>
      </c>
      <c r="W34" s="176">
        <v>700</v>
      </c>
      <c r="X34" s="176">
        <v>693</v>
      </c>
      <c r="Y34" s="176">
        <v>750</v>
      </c>
      <c r="Z34" s="176">
        <v>694</v>
      </c>
      <c r="AA34" s="176">
        <v>701</v>
      </c>
      <c r="AB34" s="176">
        <v>701</v>
      </c>
      <c r="AC34" s="176">
        <v>744</v>
      </c>
      <c r="AD34" s="176">
        <v>750</v>
      </c>
      <c r="AE34" s="176">
        <v>742</v>
      </c>
      <c r="AF34" s="176">
        <v>853</v>
      </c>
      <c r="AG34" s="176">
        <v>772</v>
      </c>
      <c r="AH34" s="176">
        <v>808</v>
      </c>
      <c r="AI34" s="176">
        <v>867</v>
      </c>
      <c r="AJ34" s="176">
        <v>934</v>
      </c>
      <c r="AK34" s="176">
        <v>873</v>
      </c>
      <c r="AL34" s="176">
        <v>919</v>
      </c>
      <c r="AM34" s="176">
        <v>874</v>
      </c>
      <c r="AN34" s="176">
        <v>861</v>
      </c>
      <c r="AO34" s="176">
        <v>878</v>
      </c>
      <c r="AP34" s="176">
        <v>854</v>
      </c>
      <c r="AQ34" s="176">
        <v>851</v>
      </c>
      <c r="AR34" s="176">
        <v>961</v>
      </c>
      <c r="AS34" s="176">
        <v>943</v>
      </c>
      <c r="AT34" s="176">
        <v>943</v>
      </c>
      <c r="AU34" s="176">
        <v>1025</v>
      </c>
      <c r="AV34" s="176">
        <v>961</v>
      </c>
      <c r="AW34" s="176">
        <v>946</v>
      </c>
      <c r="AX34" s="176">
        <v>968</v>
      </c>
      <c r="AY34" s="176">
        <v>1024</v>
      </c>
      <c r="AZ34" s="176">
        <v>1015</v>
      </c>
      <c r="BA34" s="176">
        <v>925</v>
      </c>
      <c r="BB34" s="176">
        <v>979</v>
      </c>
      <c r="BC34" s="176">
        <v>954</v>
      </c>
      <c r="BD34" s="176">
        <v>939</v>
      </c>
      <c r="BE34" s="176">
        <v>924</v>
      </c>
      <c r="BF34" s="176">
        <v>859</v>
      </c>
      <c r="BG34" s="176">
        <v>922</v>
      </c>
      <c r="BH34" s="176">
        <v>936</v>
      </c>
      <c r="BI34" s="176">
        <v>814</v>
      </c>
      <c r="BJ34" s="176">
        <v>760</v>
      </c>
      <c r="BK34" s="176">
        <v>734</v>
      </c>
      <c r="BL34" s="176">
        <v>735</v>
      </c>
      <c r="BM34" s="176">
        <v>738</v>
      </c>
      <c r="BN34" s="176">
        <v>653</v>
      </c>
      <c r="BO34" s="176">
        <v>556</v>
      </c>
      <c r="BP34" s="176">
        <v>537</v>
      </c>
      <c r="BQ34" s="176">
        <v>466</v>
      </c>
      <c r="BR34" s="176">
        <v>399</v>
      </c>
      <c r="BS34" s="176">
        <v>414</v>
      </c>
      <c r="BT34" s="176">
        <v>332</v>
      </c>
      <c r="BU34" s="176">
        <v>398</v>
      </c>
      <c r="BV34" s="176">
        <v>358</v>
      </c>
      <c r="BW34" s="176">
        <v>309</v>
      </c>
      <c r="BX34" s="176">
        <v>332</v>
      </c>
      <c r="BY34" s="176">
        <v>293</v>
      </c>
      <c r="BZ34" s="176">
        <v>285</v>
      </c>
      <c r="CA34" s="176">
        <v>298</v>
      </c>
      <c r="CB34" s="176">
        <v>236</v>
      </c>
      <c r="CC34" s="176">
        <v>191</v>
      </c>
      <c r="CD34" s="176">
        <v>189</v>
      </c>
      <c r="CE34" s="176">
        <v>177</v>
      </c>
      <c r="CF34" s="176">
        <v>179</v>
      </c>
      <c r="CG34" s="176">
        <v>150</v>
      </c>
      <c r="CH34" s="176">
        <v>130</v>
      </c>
      <c r="CI34" s="176">
        <v>102</v>
      </c>
      <c r="CJ34" s="176">
        <v>92</v>
      </c>
      <c r="CK34" s="176">
        <v>76</v>
      </c>
      <c r="CL34" s="176">
        <v>76</v>
      </c>
      <c r="CM34" s="176">
        <v>55</v>
      </c>
      <c r="CN34" s="176">
        <v>51</v>
      </c>
      <c r="CO34" s="176">
        <v>42</v>
      </c>
      <c r="CP34" s="176">
        <v>29</v>
      </c>
      <c r="CQ34" s="176">
        <v>25</v>
      </c>
      <c r="CR34" s="176">
        <v>12</v>
      </c>
      <c r="CS34" s="176">
        <v>14</v>
      </c>
      <c r="CT34" s="176">
        <v>19</v>
      </c>
      <c r="CU34" s="176">
        <v>14</v>
      </c>
      <c r="CV34" s="176">
        <v>8</v>
      </c>
      <c r="CW34" s="176">
        <v>7</v>
      </c>
      <c r="CX34" s="182">
        <v>1</v>
      </c>
      <c r="CY34" s="182">
        <v>7</v>
      </c>
      <c r="CZ34" s="182">
        <v>14</v>
      </c>
      <c r="DA34" s="182" t="s">
        <v>86</v>
      </c>
      <c r="DB34" s="182">
        <v>305</v>
      </c>
      <c r="DC34" s="182">
        <v>181</v>
      </c>
      <c r="DD34" s="182">
        <v>39</v>
      </c>
      <c r="DE34" s="182">
        <f>SUM(C34:DD34)</f>
        <v>56269</v>
      </c>
    </row>
    <row r="35" spans="1:109" s="137" customFormat="1" ht="23.25" customHeight="1">
      <c r="A35" s="121"/>
      <c r="B35" s="136" t="s">
        <v>1</v>
      </c>
      <c r="C35" s="184">
        <f aca="true" t="shared" si="100" ref="C35:M35">SUM(C33:C34)</f>
        <v>878</v>
      </c>
      <c r="D35" s="184">
        <f t="shared" si="100"/>
        <v>981</v>
      </c>
      <c r="E35" s="184">
        <f t="shared" si="100"/>
        <v>984</v>
      </c>
      <c r="F35" s="184">
        <f t="shared" si="100"/>
        <v>996</v>
      </c>
      <c r="G35" s="184">
        <f t="shared" si="100"/>
        <v>977</v>
      </c>
      <c r="H35" s="184">
        <f t="shared" si="100"/>
        <v>1041</v>
      </c>
      <c r="I35" s="184">
        <f t="shared" si="100"/>
        <v>992</v>
      </c>
      <c r="J35" s="184">
        <f t="shared" si="100"/>
        <v>1058</v>
      </c>
      <c r="K35" s="184">
        <f t="shared" si="100"/>
        <v>1022</v>
      </c>
      <c r="L35" s="184">
        <f t="shared" si="100"/>
        <v>1042</v>
      </c>
      <c r="M35" s="184">
        <f t="shared" si="100"/>
        <v>1062</v>
      </c>
      <c r="N35" s="184">
        <f aca="true" t="shared" si="101" ref="N35:X35">SUM(N33:N34)</f>
        <v>1087</v>
      </c>
      <c r="O35" s="184">
        <f t="shared" si="101"/>
        <v>1277</v>
      </c>
      <c r="P35" s="184">
        <f t="shared" si="101"/>
        <v>1162</v>
      </c>
      <c r="Q35" s="184">
        <f t="shared" si="101"/>
        <v>1288</v>
      </c>
      <c r="R35" s="184">
        <f t="shared" si="101"/>
        <v>1512</v>
      </c>
      <c r="S35" s="184">
        <f t="shared" si="101"/>
        <v>1491</v>
      </c>
      <c r="T35" s="184">
        <f t="shared" si="101"/>
        <v>1649</v>
      </c>
      <c r="U35" s="184">
        <f t="shared" si="101"/>
        <v>1551</v>
      </c>
      <c r="V35" s="184">
        <f t="shared" si="101"/>
        <v>1408</v>
      </c>
      <c r="W35" s="184">
        <f t="shared" si="101"/>
        <v>1459</v>
      </c>
      <c r="X35" s="184">
        <f t="shared" si="101"/>
        <v>1372</v>
      </c>
      <c r="Y35" s="184">
        <f aca="true" t="shared" si="102" ref="Y35:AI35">SUM(Y33:Y34)</f>
        <v>1500</v>
      </c>
      <c r="Z35" s="184">
        <f t="shared" si="102"/>
        <v>1380</v>
      </c>
      <c r="AA35" s="184">
        <f t="shared" si="102"/>
        <v>1392</v>
      </c>
      <c r="AB35" s="184">
        <f t="shared" si="102"/>
        <v>1429</v>
      </c>
      <c r="AC35" s="184">
        <f t="shared" si="102"/>
        <v>1452</v>
      </c>
      <c r="AD35" s="184">
        <f t="shared" si="102"/>
        <v>1506</v>
      </c>
      <c r="AE35" s="184">
        <f t="shared" si="102"/>
        <v>1493</v>
      </c>
      <c r="AF35" s="184">
        <f t="shared" si="102"/>
        <v>1607</v>
      </c>
      <c r="AG35" s="184">
        <f t="shared" si="102"/>
        <v>1549</v>
      </c>
      <c r="AH35" s="184">
        <f t="shared" si="102"/>
        <v>1637</v>
      </c>
      <c r="AI35" s="184">
        <f t="shared" si="102"/>
        <v>1742</v>
      </c>
      <c r="AJ35" s="184">
        <f aca="true" t="shared" si="103" ref="AJ35:AT35">SUM(AJ33:AJ34)</f>
        <v>1746</v>
      </c>
      <c r="AK35" s="184">
        <f t="shared" si="103"/>
        <v>1673</v>
      </c>
      <c r="AL35" s="184">
        <f t="shared" si="103"/>
        <v>1722</v>
      </c>
      <c r="AM35" s="184">
        <f t="shared" si="103"/>
        <v>1701</v>
      </c>
      <c r="AN35" s="184">
        <f t="shared" si="103"/>
        <v>1635</v>
      </c>
      <c r="AO35" s="184">
        <f t="shared" si="103"/>
        <v>1613</v>
      </c>
      <c r="AP35" s="184">
        <f t="shared" si="103"/>
        <v>1572</v>
      </c>
      <c r="AQ35" s="184">
        <f t="shared" si="103"/>
        <v>1644</v>
      </c>
      <c r="AR35" s="184">
        <f t="shared" si="103"/>
        <v>1756</v>
      </c>
      <c r="AS35" s="184">
        <f t="shared" si="103"/>
        <v>1725</v>
      </c>
      <c r="AT35" s="184">
        <f t="shared" si="103"/>
        <v>1680</v>
      </c>
      <c r="AU35" s="184">
        <f aca="true" t="shared" si="104" ref="AU35:BE35">SUM(AU33:AU34)</f>
        <v>1784</v>
      </c>
      <c r="AV35" s="184">
        <f t="shared" si="104"/>
        <v>1756</v>
      </c>
      <c r="AW35" s="184">
        <f t="shared" si="104"/>
        <v>1727</v>
      </c>
      <c r="AX35" s="184">
        <f t="shared" si="104"/>
        <v>1793</v>
      </c>
      <c r="AY35" s="184">
        <f t="shared" si="104"/>
        <v>1888</v>
      </c>
      <c r="AZ35" s="184">
        <f t="shared" si="104"/>
        <v>1849</v>
      </c>
      <c r="BA35" s="184">
        <f t="shared" si="104"/>
        <v>1751</v>
      </c>
      <c r="BB35" s="184">
        <f t="shared" si="104"/>
        <v>1756</v>
      </c>
      <c r="BC35" s="184">
        <f t="shared" si="104"/>
        <v>1733</v>
      </c>
      <c r="BD35" s="184">
        <f t="shared" si="104"/>
        <v>1692</v>
      </c>
      <c r="BE35" s="184">
        <f t="shared" si="104"/>
        <v>1645</v>
      </c>
      <c r="BF35" s="184">
        <f aca="true" t="shared" si="105" ref="BF35:BP35">SUM(BF33:BF34)</f>
        <v>1544</v>
      </c>
      <c r="BG35" s="184">
        <f t="shared" si="105"/>
        <v>1712</v>
      </c>
      <c r="BH35" s="184">
        <f t="shared" si="105"/>
        <v>1627</v>
      </c>
      <c r="BI35" s="184">
        <f t="shared" si="105"/>
        <v>1454</v>
      </c>
      <c r="BJ35" s="184">
        <f t="shared" si="105"/>
        <v>1383</v>
      </c>
      <c r="BK35" s="184">
        <f t="shared" si="105"/>
        <v>1352</v>
      </c>
      <c r="BL35" s="184">
        <f t="shared" si="105"/>
        <v>1224</v>
      </c>
      <c r="BM35" s="184">
        <f t="shared" si="105"/>
        <v>1240</v>
      </c>
      <c r="BN35" s="184">
        <f t="shared" si="105"/>
        <v>1158</v>
      </c>
      <c r="BO35" s="184">
        <f t="shared" si="105"/>
        <v>988</v>
      </c>
      <c r="BP35" s="184">
        <f t="shared" si="105"/>
        <v>953</v>
      </c>
      <c r="BQ35" s="184">
        <f aca="true" t="shared" si="106" ref="BQ35:CA35">SUM(BQ33:BQ34)</f>
        <v>859</v>
      </c>
      <c r="BR35" s="184">
        <f t="shared" si="106"/>
        <v>699</v>
      </c>
      <c r="BS35" s="184">
        <f t="shared" si="106"/>
        <v>718</v>
      </c>
      <c r="BT35" s="184">
        <f t="shared" si="106"/>
        <v>588</v>
      </c>
      <c r="BU35" s="184">
        <f t="shared" si="106"/>
        <v>694</v>
      </c>
      <c r="BV35" s="184">
        <f t="shared" si="106"/>
        <v>659</v>
      </c>
      <c r="BW35" s="184">
        <f t="shared" si="106"/>
        <v>522</v>
      </c>
      <c r="BX35" s="184">
        <f t="shared" si="106"/>
        <v>569</v>
      </c>
      <c r="BY35" s="184">
        <f t="shared" si="106"/>
        <v>527</v>
      </c>
      <c r="BZ35" s="184">
        <f t="shared" si="106"/>
        <v>510</v>
      </c>
      <c r="CA35" s="184">
        <f t="shared" si="106"/>
        <v>498</v>
      </c>
      <c r="CB35" s="184">
        <f aca="true" t="shared" si="107" ref="CB35:CL35">SUM(CB33:CB34)</f>
        <v>389</v>
      </c>
      <c r="CC35" s="184">
        <f t="shared" si="107"/>
        <v>360</v>
      </c>
      <c r="CD35" s="184">
        <f t="shared" si="107"/>
        <v>300</v>
      </c>
      <c r="CE35" s="184">
        <f t="shared" si="107"/>
        <v>300</v>
      </c>
      <c r="CF35" s="184">
        <f t="shared" si="107"/>
        <v>263</v>
      </c>
      <c r="CG35" s="184">
        <f t="shared" si="107"/>
        <v>222</v>
      </c>
      <c r="CH35" s="184">
        <f t="shared" si="107"/>
        <v>207</v>
      </c>
      <c r="CI35" s="184">
        <f t="shared" si="107"/>
        <v>157</v>
      </c>
      <c r="CJ35" s="184">
        <f t="shared" si="107"/>
        <v>139</v>
      </c>
      <c r="CK35" s="184">
        <f t="shared" si="107"/>
        <v>118</v>
      </c>
      <c r="CL35" s="184">
        <f t="shared" si="107"/>
        <v>96</v>
      </c>
      <c r="CM35" s="184">
        <f aca="true" t="shared" si="108" ref="CM35:CW35">SUM(CM33:CM34)</f>
        <v>83</v>
      </c>
      <c r="CN35" s="184">
        <f t="shared" si="108"/>
        <v>77</v>
      </c>
      <c r="CO35" s="184">
        <f t="shared" si="108"/>
        <v>58</v>
      </c>
      <c r="CP35" s="184">
        <f t="shared" si="108"/>
        <v>43</v>
      </c>
      <c r="CQ35" s="184">
        <f t="shared" si="108"/>
        <v>39</v>
      </c>
      <c r="CR35" s="184">
        <f t="shared" si="108"/>
        <v>21</v>
      </c>
      <c r="CS35" s="184">
        <f t="shared" si="108"/>
        <v>22</v>
      </c>
      <c r="CT35" s="184">
        <f t="shared" si="108"/>
        <v>26</v>
      </c>
      <c r="CU35" s="184">
        <f t="shared" si="108"/>
        <v>22</v>
      </c>
      <c r="CV35" s="184">
        <f t="shared" si="108"/>
        <v>11</v>
      </c>
      <c r="CW35" s="184">
        <f t="shared" si="108"/>
        <v>13</v>
      </c>
      <c r="CX35" s="499">
        <f aca="true" t="shared" si="109" ref="CX35:DE35">SUM(CX33:CX34)</f>
        <v>3</v>
      </c>
      <c r="CY35" s="499">
        <f t="shared" si="109"/>
        <v>11</v>
      </c>
      <c r="CZ35" s="499">
        <f t="shared" si="109"/>
        <v>22</v>
      </c>
      <c r="DA35" s="499">
        <f t="shared" si="109"/>
        <v>0</v>
      </c>
      <c r="DB35" s="499">
        <f t="shared" si="109"/>
        <v>703</v>
      </c>
      <c r="DC35" s="499">
        <f t="shared" si="109"/>
        <v>405</v>
      </c>
      <c r="DD35" s="499">
        <f t="shared" si="109"/>
        <v>127</v>
      </c>
      <c r="DE35" s="499">
        <f t="shared" si="109"/>
        <v>106532</v>
      </c>
    </row>
    <row r="36" spans="1:109" s="135" customFormat="1" ht="22.5" customHeight="1">
      <c r="A36" s="133" t="s">
        <v>142</v>
      </c>
      <c r="B36" s="134" t="s">
        <v>10</v>
      </c>
      <c r="C36" s="176">
        <v>344</v>
      </c>
      <c r="D36" s="176">
        <v>370</v>
      </c>
      <c r="E36" s="176">
        <v>381</v>
      </c>
      <c r="F36" s="176">
        <v>367</v>
      </c>
      <c r="G36" s="176">
        <v>406</v>
      </c>
      <c r="H36" s="176">
        <v>422</v>
      </c>
      <c r="I36" s="176">
        <v>427</v>
      </c>
      <c r="J36" s="176">
        <v>401</v>
      </c>
      <c r="K36" s="176">
        <v>448</v>
      </c>
      <c r="L36" s="176">
        <v>452</v>
      </c>
      <c r="M36" s="176">
        <v>446</v>
      </c>
      <c r="N36" s="176">
        <v>409</v>
      </c>
      <c r="O36" s="176">
        <v>504</v>
      </c>
      <c r="P36" s="176">
        <v>429</v>
      </c>
      <c r="Q36" s="176">
        <v>500</v>
      </c>
      <c r="R36" s="176">
        <v>576</v>
      </c>
      <c r="S36" s="176">
        <v>617</v>
      </c>
      <c r="T36" s="176">
        <v>613</v>
      </c>
      <c r="U36" s="176">
        <v>553</v>
      </c>
      <c r="V36" s="176">
        <v>566</v>
      </c>
      <c r="W36" s="176">
        <v>550</v>
      </c>
      <c r="X36" s="176">
        <v>517</v>
      </c>
      <c r="Y36" s="176">
        <v>476</v>
      </c>
      <c r="Z36" s="176">
        <v>482</v>
      </c>
      <c r="AA36" s="176">
        <v>490</v>
      </c>
      <c r="AB36" s="176">
        <v>475</v>
      </c>
      <c r="AC36" s="176">
        <v>550</v>
      </c>
      <c r="AD36" s="176">
        <v>521</v>
      </c>
      <c r="AE36" s="176">
        <v>511</v>
      </c>
      <c r="AF36" s="176">
        <v>501</v>
      </c>
      <c r="AG36" s="176">
        <v>482</v>
      </c>
      <c r="AH36" s="176">
        <v>495</v>
      </c>
      <c r="AI36" s="176">
        <v>519</v>
      </c>
      <c r="AJ36" s="176">
        <v>615</v>
      </c>
      <c r="AK36" s="176">
        <v>555</v>
      </c>
      <c r="AL36" s="176">
        <v>548</v>
      </c>
      <c r="AM36" s="176">
        <v>535</v>
      </c>
      <c r="AN36" s="176">
        <v>529</v>
      </c>
      <c r="AO36" s="176">
        <v>513</v>
      </c>
      <c r="AP36" s="176">
        <v>510</v>
      </c>
      <c r="AQ36" s="176">
        <v>537</v>
      </c>
      <c r="AR36" s="176">
        <v>597</v>
      </c>
      <c r="AS36" s="176">
        <v>567</v>
      </c>
      <c r="AT36" s="176">
        <v>567</v>
      </c>
      <c r="AU36" s="176">
        <v>613</v>
      </c>
      <c r="AV36" s="176">
        <v>564</v>
      </c>
      <c r="AW36" s="176">
        <v>573</v>
      </c>
      <c r="AX36" s="176">
        <v>574</v>
      </c>
      <c r="AY36" s="176">
        <v>630</v>
      </c>
      <c r="AZ36" s="176">
        <v>607</v>
      </c>
      <c r="BA36" s="176">
        <v>607</v>
      </c>
      <c r="BB36" s="176">
        <v>584</v>
      </c>
      <c r="BC36" s="176">
        <v>556</v>
      </c>
      <c r="BD36" s="176">
        <v>608</v>
      </c>
      <c r="BE36" s="176">
        <v>560</v>
      </c>
      <c r="BF36" s="176">
        <v>551</v>
      </c>
      <c r="BG36" s="176">
        <v>531</v>
      </c>
      <c r="BH36" s="176">
        <v>519</v>
      </c>
      <c r="BI36" s="176">
        <v>472</v>
      </c>
      <c r="BJ36" s="176">
        <v>423</v>
      </c>
      <c r="BK36" s="176">
        <v>411</v>
      </c>
      <c r="BL36" s="176">
        <v>386</v>
      </c>
      <c r="BM36" s="176">
        <v>323</v>
      </c>
      <c r="BN36" s="176">
        <v>297</v>
      </c>
      <c r="BO36" s="176">
        <v>287</v>
      </c>
      <c r="BP36" s="176">
        <v>255</v>
      </c>
      <c r="BQ36" s="176">
        <v>215</v>
      </c>
      <c r="BR36" s="176">
        <v>213</v>
      </c>
      <c r="BS36" s="176">
        <v>182</v>
      </c>
      <c r="BT36" s="176">
        <v>159</v>
      </c>
      <c r="BU36" s="176">
        <v>147</v>
      </c>
      <c r="BV36" s="176">
        <v>160</v>
      </c>
      <c r="BW36" s="176">
        <v>115</v>
      </c>
      <c r="BX36" s="176">
        <v>158</v>
      </c>
      <c r="BY36" s="176">
        <v>135</v>
      </c>
      <c r="BZ36" s="176">
        <v>129</v>
      </c>
      <c r="CA36" s="176">
        <v>105</v>
      </c>
      <c r="CB36" s="176">
        <v>92</v>
      </c>
      <c r="CC36" s="176">
        <v>97</v>
      </c>
      <c r="CD36" s="176">
        <v>65</v>
      </c>
      <c r="CE36" s="176">
        <v>53</v>
      </c>
      <c r="CF36" s="176">
        <v>39</v>
      </c>
      <c r="CG36" s="176">
        <v>42</v>
      </c>
      <c r="CH36" s="176">
        <v>26</v>
      </c>
      <c r="CI36" s="176">
        <v>29</v>
      </c>
      <c r="CJ36" s="176">
        <v>26</v>
      </c>
      <c r="CK36" s="176">
        <v>19</v>
      </c>
      <c r="CL36" s="176">
        <v>22</v>
      </c>
      <c r="CM36" s="176">
        <v>14</v>
      </c>
      <c r="CN36" s="176">
        <v>11</v>
      </c>
      <c r="CO36" s="176">
        <v>11</v>
      </c>
      <c r="CP36" s="176">
        <v>3</v>
      </c>
      <c r="CQ36" s="176">
        <v>11</v>
      </c>
      <c r="CR36" s="176">
        <v>2</v>
      </c>
      <c r="CS36" s="176">
        <v>3</v>
      </c>
      <c r="CT36" s="182">
        <v>3</v>
      </c>
      <c r="CU36" s="182">
        <v>1</v>
      </c>
      <c r="CV36" s="182">
        <v>4</v>
      </c>
      <c r="CW36" s="182" t="s">
        <v>86</v>
      </c>
      <c r="CX36" s="182">
        <v>1</v>
      </c>
      <c r="CY36" s="182" t="s">
        <v>86</v>
      </c>
      <c r="CZ36" s="182">
        <v>2</v>
      </c>
      <c r="DA36" s="182" t="s">
        <v>86</v>
      </c>
      <c r="DB36" s="182">
        <v>156</v>
      </c>
      <c r="DC36" s="182">
        <v>179</v>
      </c>
      <c r="DD36" s="182">
        <v>54</v>
      </c>
      <c r="DE36" s="182">
        <f>SUM(C36:DD36)</f>
        <v>35487</v>
      </c>
    </row>
    <row r="37" spans="1:109" s="135" customFormat="1" ht="22.5" customHeight="1">
      <c r="A37" s="133"/>
      <c r="B37" s="134" t="s">
        <v>11</v>
      </c>
      <c r="C37" s="176">
        <v>336</v>
      </c>
      <c r="D37" s="176">
        <v>303</v>
      </c>
      <c r="E37" s="176">
        <v>347</v>
      </c>
      <c r="F37" s="176">
        <v>374</v>
      </c>
      <c r="G37" s="176">
        <v>377</v>
      </c>
      <c r="H37" s="176">
        <v>399</v>
      </c>
      <c r="I37" s="176">
        <v>416</v>
      </c>
      <c r="J37" s="176">
        <v>388</v>
      </c>
      <c r="K37" s="176">
        <v>396</v>
      </c>
      <c r="L37" s="176">
        <v>401</v>
      </c>
      <c r="M37" s="176">
        <v>400</v>
      </c>
      <c r="N37" s="176">
        <v>407</v>
      </c>
      <c r="O37" s="176">
        <v>527</v>
      </c>
      <c r="P37" s="176">
        <v>509</v>
      </c>
      <c r="Q37" s="176">
        <v>506</v>
      </c>
      <c r="R37" s="176">
        <v>585</v>
      </c>
      <c r="S37" s="176">
        <v>591</v>
      </c>
      <c r="T37" s="176">
        <v>608</v>
      </c>
      <c r="U37" s="176">
        <v>525</v>
      </c>
      <c r="V37" s="176">
        <v>495</v>
      </c>
      <c r="W37" s="176">
        <v>508</v>
      </c>
      <c r="X37" s="176">
        <v>517</v>
      </c>
      <c r="Y37" s="176">
        <v>557</v>
      </c>
      <c r="Z37" s="176">
        <v>536</v>
      </c>
      <c r="AA37" s="176">
        <v>540</v>
      </c>
      <c r="AB37" s="176">
        <v>455</v>
      </c>
      <c r="AC37" s="176">
        <v>506</v>
      </c>
      <c r="AD37" s="176">
        <v>545</v>
      </c>
      <c r="AE37" s="176">
        <v>558</v>
      </c>
      <c r="AF37" s="176">
        <v>567</v>
      </c>
      <c r="AG37" s="176">
        <v>562</v>
      </c>
      <c r="AH37" s="176">
        <v>583</v>
      </c>
      <c r="AI37" s="176">
        <v>613</v>
      </c>
      <c r="AJ37" s="176">
        <v>636</v>
      </c>
      <c r="AK37" s="176">
        <v>623</v>
      </c>
      <c r="AL37" s="176">
        <v>630</v>
      </c>
      <c r="AM37" s="176">
        <v>654</v>
      </c>
      <c r="AN37" s="176">
        <v>613</v>
      </c>
      <c r="AO37" s="176">
        <v>670</v>
      </c>
      <c r="AP37" s="176">
        <v>674</v>
      </c>
      <c r="AQ37" s="176">
        <v>711</v>
      </c>
      <c r="AR37" s="176">
        <v>736</v>
      </c>
      <c r="AS37" s="176">
        <v>718</v>
      </c>
      <c r="AT37" s="176">
        <v>714</v>
      </c>
      <c r="AU37" s="176">
        <v>749</v>
      </c>
      <c r="AV37" s="176">
        <v>730</v>
      </c>
      <c r="AW37" s="176">
        <v>719</v>
      </c>
      <c r="AX37" s="176">
        <v>786</v>
      </c>
      <c r="AY37" s="176">
        <v>754</v>
      </c>
      <c r="AZ37" s="176">
        <v>788</v>
      </c>
      <c r="BA37" s="176">
        <v>764</v>
      </c>
      <c r="BB37" s="176">
        <v>695</v>
      </c>
      <c r="BC37" s="176">
        <v>776</v>
      </c>
      <c r="BD37" s="176">
        <v>709</v>
      </c>
      <c r="BE37" s="176">
        <v>737</v>
      </c>
      <c r="BF37" s="176">
        <v>712</v>
      </c>
      <c r="BG37" s="176">
        <v>648</v>
      </c>
      <c r="BH37" s="176">
        <v>666</v>
      </c>
      <c r="BI37" s="176">
        <v>561</v>
      </c>
      <c r="BJ37" s="176">
        <v>544</v>
      </c>
      <c r="BK37" s="176">
        <v>493</v>
      </c>
      <c r="BL37" s="176">
        <v>471</v>
      </c>
      <c r="BM37" s="176">
        <v>424</v>
      </c>
      <c r="BN37" s="176">
        <v>381</v>
      </c>
      <c r="BO37" s="176">
        <v>324</v>
      </c>
      <c r="BP37" s="176">
        <v>333</v>
      </c>
      <c r="BQ37" s="176">
        <v>271</v>
      </c>
      <c r="BR37" s="176">
        <v>248</v>
      </c>
      <c r="BS37" s="176">
        <v>233</v>
      </c>
      <c r="BT37" s="176">
        <v>229</v>
      </c>
      <c r="BU37" s="176">
        <v>237</v>
      </c>
      <c r="BV37" s="176">
        <v>209</v>
      </c>
      <c r="BW37" s="176">
        <v>158</v>
      </c>
      <c r="BX37" s="176">
        <v>187</v>
      </c>
      <c r="BY37" s="176">
        <v>178</v>
      </c>
      <c r="BZ37" s="176">
        <v>174</v>
      </c>
      <c r="CA37" s="176">
        <v>145</v>
      </c>
      <c r="CB37" s="176">
        <v>136</v>
      </c>
      <c r="CC37" s="176">
        <v>117</v>
      </c>
      <c r="CD37" s="176">
        <v>120</v>
      </c>
      <c r="CE37" s="176">
        <v>123</v>
      </c>
      <c r="CF37" s="176">
        <v>77</v>
      </c>
      <c r="CG37" s="176">
        <v>91</v>
      </c>
      <c r="CH37" s="176">
        <v>72</v>
      </c>
      <c r="CI37" s="176">
        <v>54</v>
      </c>
      <c r="CJ37" s="176">
        <v>62</v>
      </c>
      <c r="CK37" s="176">
        <v>42</v>
      </c>
      <c r="CL37" s="176">
        <v>39</v>
      </c>
      <c r="CM37" s="176">
        <v>39</v>
      </c>
      <c r="CN37" s="176">
        <v>28</v>
      </c>
      <c r="CO37" s="176">
        <v>17</v>
      </c>
      <c r="CP37" s="176">
        <v>11</v>
      </c>
      <c r="CQ37" s="176">
        <v>14</v>
      </c>
      <c r="CR37" s="176">
        <v>8</v>
      </c>
      <c r="CS37" s="176">
        <v>9</v>
      </c>
      <c r="CT37" s="176">
        <v>6</v>
      </c>
      <c r="CU37" s="176">
        <v>2</v>
      </c>
      <c r="CV37" s="176">
        <v>3</v>
      </c>
      <c r="CW37" s="176">
        <v>5</v>
      </c>
      <c r="CX37" s="182">
        <v>4</v>
      </c>
      <c r="CY37" s="182">
        <v>1</v>
      </c>
      <c r="CZ37" s="182">
        <v>1</v>
      </c>
      <c r="DA37" s="182" t="s">
        <v>86</v>
      </c>
      <c r="DB37" s="182">
        <v>130</v>
      </c>
      <c r="DC37" s="182">
        <v>179</v>
      </c>
      <c r="DD37" s="182">
        <v>48</v>
      </c>
      <c r="DE37" s="182">
        <f>SUM(C37:DD37)</f>
        <v>40787</v>
      </c>
    </row>
    <row r="38" spans="1:109" s="137" customFormat="1" ht="23.25" customHeight="1">
      <c r="A38" s="121"/>
      <c r="B38" s="136" t="s">
        <v>1</v>
      </c>
      <c r="C38" s="184">
        <f aca="true" t="shared" si="110" ref="C38:M38">SUM(C36:C37)</f>
        <v>680</v>
      </c>
      <c r="D38" s="184">
        <f t="shared" si="110"/>
        <v>673</v>
      </c>
      <c r="E38" s="184">
        <f t="shared" si="110"/>
        <v>728</v>
      </c>
      <c r="F38" s="184">
        <f t="shared" si="110"/>
        <v>741</v>
      </c>
      <c r="G38" s="184">
        <f t="shared" si="110"/>
        <v>783</v>
      </c>
      <c r="H38" s="184">
        <f t="shared" si="110"/>
        <v>821</v>
      </c>
      <c r="I38" s="184">
        <f t="shared" si="110"/>
        <v>843</v>
      </c>
      <c r="J38" s="184">
        <f t="shared" si="110"/>
        <v>789</v>
      </c>
      <c r="K38" s="184">
        <f t="shared" si="110"/>
        <v>844</v>
      </c>
      <c r="L38" s="184">
        <f t="shared" si="110"/>
        <v>853</v>
      </c>
      <c r="M38" s="184">
        <f t="shared" si="110"/>
        <v>846</v>
      </c>
      <c r="N38" s="184">
        <f aca="true" t="shared" si="111" ref="N38:X38">SUM(N36:N37)</f>
        <v>816</v>
      </c>
      <c r="O38" s="184">
        <f t="shared" si="111"/>
        <v>1031</v>
      </c>
      <c r="P38" s="184">
        <f t="shared" si="111"/>
        <v>938</v>
      </c>
      <c r="Q38" s="184">
        <f t="shared" si="111"/>
        <v>1006</v>
      </c>
      <c r="R38" s="184">
        <f t="shared" si="111"/>
        <v>1161</v>
      </c>
      <c r="S38" s="184">
        <f t="shared" si="111"/>
        <v>1208</v>
      </c>
      <c r="T38" s="184">
        <f t="shared" si="111"/>
        <v>1221</v>
      </c>
      <c r="U38" s="184">
        <f t="shared" si="111"/>
        <v>1078</v>
      </c>
      <c r="V38" s="184">
        <f t="shared" si="111"/>
        <v>1061</v>
      </c>
      <c r="W38" s="184">
        <f t="shared" si="111"/>
        <v>1058</v>
      </c>
      <c r="X38" s="184">
        <f t="shared" si="111"/>
        <v>1034</v>
      </c>
      <c r="Y38" s="184">
        <f aca="true" t="shared" si="112" ref="Y38:AI38">SUM(Y36:Y37)</f>
        <v>1033</v>
      </c>
      <c r="Z38" s="184">
        <f t="shared" si="112"/>
        <v>1018</v>
      </c>
      <c r="AA38" s="184">
        <f t="shared" si="112"/>
        <v>1030</v>
      </c>
      <c r="AB38" s="184">
        <f t="shared" si="112"/>
        <v>930</v>
      </c>
      <c r="AC38" s="184">
        <f t="shared" si="112"/>
        <v>1056</v>
      </c>
      <c r="AD38" s="184">
        <f t="shared" si="112"/>
        <v>1066</v>
      </c>
      <c r="AE38" s="184">
        <f t="shared" si="112"/>
        <v>1069</v>
      </c>
      <c r="AF38" s="184">
        <f t="shared" si="112"/>
        <v>1068</v>
      </c>
      <c r="AG38" s="184">
        <f t="shared" si="112"/>
        <v>1044</v>
      </c>
      <c r="AH38" s="184">
        <f t="shared" si="112"/>
        <v>1078</v>
      </c>
      <c r="AI38" s="184">
        <f t="shared" si="112"/>
        <v>1132</v>
      </c>
      <c r="AJ38" s="184">
        <f aca="true" t="shared" si="113" ref="AJ38:AT38">SUM(AJ36:AJ37)</f>
        <v>1251</v>
      </c>
      <c r="AK38" s="184">
        <f t="shared" si="113"/>
        <v>1178</v>
      </c>
      <c r="AL38" s="184">
        <f t="shared" si="113"/>
        <v>1178</v>
      </c>
      <c r="AM38" s="184">
        <f t="shared" si="113"/>
        <v>1189</v>
      </c>
      <c r="AN38" s="184">
        <f t="shared" si="113"/>
        <v>1142</v>
      </c>
      <c r="AO38" s="184">
        <f t="shared" si="113"/>
        <v>1183</v>
      </c>
      <c r="AP38" s="184">
        <f t="shared" si="113"/>
        <v>1184</v>
      </c>
      <c r="AQ38" s="184">
        <f t="shared" si="113"/>
        <v>1248</v>
      </c>
      <c r="AR38" s="184">
        <f t="shared" si="113"/>
        <v>1333</v>
      </c>
      <c r="AS38" s="184">
        <f t="shared" si="113"/>
        <v>1285</v>
      </c>
      <c r="AT38" s="184">
        <f t="shared" si="113"/>
        <v>1281</v>
      </c>
      <c r="AU38" s="184">
        <f aca="true" t="shared" si="114" ref="AU38:BE38">SUM(AU36:AU37)</f>
        <v>1362</v>
      </c>
      <c r="AV38" s="184">
        <f t="shared" si="114"/>
        <v>1294</v>
      </c>
      <c r="AW38" s="184">
        <f t="shared" si="114"/>
        <v>1292</v>
      </c>
      <c r="AX38" s="184">
        <f t="shared" si="114"/>
        <v>1360</v>
      </c>
      <c r="AY38" s="184">
        <f t="shared" si="114"/>
        <v>1384</v>
      </c>
      <c r="AZ38" s="184">
        <f t="shared" si="114"/>
        <v>1395</v>
      </c>
      <c r="BA38" s="184">
        <f t="shared" si="114"/>
        <v>1371</v>
      </c>
      <c r="BB38" s="184">
        <f t="shared" si="114"/>
        <v>1279</v>
      </c>
      <c r="BC38" s="184">
        <f t="shared" si="114"/>
        <v>1332</v>
      </c>
      <c r="BD38" s="184">
        <f t="shared" si="114"/>
        <v>1317</v>
      </c>
      <c r="BE38" s="184">
        <f t="shared" si="114"/>
        <v>1297</v>
      </c>
      <c r="BF38" s="184">
        <f aca="true" t="shared" si="115" ref="BF38:BP38">SUM(BF36:BF37)</f>
        <v>1263</v>
      </c>
      <c r="BG38" s="184">
        <f t="shared" si="115"/>
        <v>1179</v>
      </c>
      <c r="BH38" s="184">
        <f t="shared" si="115"/>
        <v>1185</v>
      </c>
      <c r="BI38" s="184">
        <f t="shared" si="115"/>
        <v>1033</v>
      </c>
      <c r="BJ38" s="184">
        <f t="shared" si="115"/>
        <v>967</v>
      </c>
      <c r="BK38" s="184">
        <f t="shared" si="115"/>
        <v>904</v>
      </c>
      <c r="BL38" s="184">
        <f t="shared" si="115"/>
        <v>857</v>
      </c>
      <c r="BM38" s="184">
        <f t="shared" si="115"/>
        <v>747</v>
      </c>
      <c r="BN38" s="184">
        <f t="shared" si="115"/>
        <v>678</v>
      </c>
      <c r="BO38" s="184">
        <f t="shared" si="115"/>
        <v>611</v>
      </c>
      <c r="BP38" s="184">
        <f t="shared" si="115"/>
        <v>588</v>
      </c>
      <c r="BQ38" s="184">
        <f aca="true" t="shared" si="116" ref="BQ38:CA38">SUM(BQ36:BQ37)</f>
        <v>486</v>
      </c>
      <c r="BR38" s="184">
        <f t="shared" si="116"/>
        <v>461</v>
      </c>
      <c r="BS38" s="184">
        <f t="shared" si="116"/>
        <v>415</v>
      </c>
      <c r="BT38" s="184">
        <f t="shared" si="116"/>
        <v>388</v>
      </c>
      <c r="BU38" s="184">
        <f t="shared" si="116"/>
        <v>384</v>
      </c>
      <c r="BV38" s="184">
        <f t="shared" si="116"/>
        <v>369</v>
      </c>
      <c r="BW38" s="184">
        <f t="shared" si="116"/>
        <v>273</v>
      </c>
      <c r="BX38" s="184">
        <f t="shared" si="116"/>
        <v>345</v>
      </c>
      <c r="BY38" s="184">
        <f t="shared" si="116"/>
        <v>313</v>
      </c>
      <c r="BZ38" s="184">
        <f t="shared" si="116"/>
        <v>303</v>
      </c>
      <c r="CA38" s="184">
        <f t="shared" si="116"/>
        <v>250</v>
      </c>
      <c r="CB38" s="184">
        <f aca="true" t="shared" si="117" ref="CB38:CL38">SUM(CB36:CB37)</f>
        <v>228</v>
      </c>
      <c r="CC38" s="184">
        <f t="shared" si="117"/>
        <v>214</v>
      </c>
      <c r="CD38" s="184">
        <f t="shared" si="117"/>
        <v>185</v>
      </c>
      <c r="CE38" s="184">
        <f t="shared" si="117"/>
        <v>176</v>
      </c>
      <c r="CF38" s="184">
        <f t="shared" si="117"/>
        <v>116</v>
      </c>
      <c r="CG38" s="184">
        <f t="shared" si="117"/>
        <v>133</v>
      </c>
      <c r="CH38" s="184">
        <f t="shared" si="117"/>
        <v>98</v>
      </c>
      <c r="CI38" s="184">
        <f t="shared" si="117"/>
        <v>83</v>
      </c>
      <c r="CJ38" s="184">
        <f t="shared" si="117"/>
        <v>88</v>
      </c>
      <c r="CK38" s="184">
        <f t="shared" si="117"/>
        <v>61</v>
      </c>
      <c r="CL38" s="184">
        <f t="shared" si="117"/>
        <v>61</v>
      </c>
      <c r="CM38" s="184">
        <f aca="true" t="shared" si="118" ref="CM38:CW38">SUM(CM36:CM37)</f>
        <v>53</v>
      </c>
      <c r="CN38" s="184">
        <f t="shared" si="118"/>
        <v>39</v>
      </c>
      <c r="CO38" s="184">
        <f t="shared" si="118"/>
        <v>28</v>
      </c>
      <c r="CP38" s="184">
        <f t="shared" si="118"/>
        <v>14</v>
      </c>
      <c r="CQ38" s="184">
        <f t="shared" si="118"/>
        <v>25</v>
      </c>
      <c r="CR38" s="184">
        <f t="shared" si="118"/>
        <v>10</v>
      </c>
      <c r="CS38" s="184">
        <f t="shared" si="118"/>
        <v>12</v>
      </c>
      <c r="CT38" s="184">
        <f t="shared" si="118"/>
        <v>9</v>
      </c>
      <c r="CU38" s="184">
        <f t="shared" si="118"/>
        <v>3</v>
      </c>
      <c r="CV38" s="184">
        <f t="shared" si="118"/>
        <v>7</v>
      </c>
      <c r="CW38" s="184">
        <f t="shared" si="118"/>
        <v>5</v>
      </c>
      <c r="CX38" s="499">
        <f aca="true" t="shared" si="119" ref="CX38:DE38">SUM(CX36:CX37)</f>
        <v>5</v>
      </c>
      <c r="CY38" s="499">
        <f t="shared" si="119"/>
        <v>1</v>
      </c>
      <c r="CZ38" s="499">
        <f t="shared" si="119"/>
        <v>3</v>
      </c>
      <c r="DA38" s="499">
        <f t="shared" si="119"/>
        <v>0</v>
      </c>
      <c r="DB38" s="499">
        <f t="shared" si="119"/>
        <v>286</v>
      </c>
      <c r="DC38" s="499">
        <f t="shared" si="119"/>
        <v>358</v>
      </c>
      <c r="DD38" s="499">
        <f t="shared" si="119"/>
        <v>102</v>
      </c>
      <c r="DE38" s="499">
        <f t="shared" si="119"/>
        <v>76274</v>
      </c>
    </row>
    <row r="39" spans="1:109" s="135" customFormat="1" ht="22.5" customHeight="1">
      <c r="A39" s="133" t="s">
        <v>144</v>
      </c>
      <c r="B39" s="134" t="s">
        <v>10</v>
      </c>
      <c r="C39" s="176">
        <v>596</v>
      </c>
      <c r="D39" s="176">
        <v>640</v>
      </c>
      <c r="E39" s="176">
        <v>611</v>
      </c>
      <c r="F39" s="176">
        <v>642</v>
      </c>
      <c r="G39" s="176">
        <v>695</v>
      </c>
      <c r="H39" s="176">
        <v>734</v>
      </c>
      <c r="I39" s="176">
        <v>749</v>
      </c>
      <c r="J39" s="176">
        <v>789</v>
      </c>
      <c r="K39" s="176">
        <v>812</v>
      </c>
      <c r="L39" s="176">
        <v>740</v>
      </c>
      <c r="M39" s="176">
        <v>752</v>
      </c>
      <c r="N39" s="176">
        <v>745</v>
      </c>
      <c r="O39" s="176">
        <v>845</v>
      </c>
      <c r="P39" s="176">
        <v>794</v>
      </c>
      <c r="Q39" s="176">
        <v>820</v>
      </c>
      <c r="R39" s="176">
        <v>948</v>
      </c>
      <c r="S39" s="176">
        <v>926</v>
      </c>
      <c r="T39" s="176">
        <v>902</v>
      </c>
      <c r="U39" s="176">
        <v>881</v>
      </c>
      <c r="V39" s="176">
        <v>855</v>
      </c>
      <c r="W39" s="176">
        <v>802</v>
      </c>
      <c r="X39" s="176">
        <v>778</v>
      </c>
      <c r="Y39" s="176">
        <v>688</v>
      </c>
      <c r="Z39" s="176">
        <v>717</v>
      </c>
      <c r="AA39" s="176">
        <v>704</v>
      </c>
      <c r="AB39" s="176">
        <v>663</v>
      </c>
      <c r="AC39" s="176">
        <v>654</v>
      </c>
      <c r="AD39" s="176">
        <v>776</v>
      </c>
      <c r="AE39" s="176">
        <v>784</v>
      </c>
      <c r="AF39" s="176">
        <v>821</v>
      </c>
      <c r="AG39" s="176">
        <v>842</v>
      </c>
      <c r="AH39" s="176">
        <v>886</v>
      </c>
      <c r="AI39" s="176">
        <v>985</v>
      </c>
      <c r="AJ39" s="176">
        <v>984</v>
      </c>
      <c r="AK39" s="176">
        <v>907</v>
      </c>
      <c r="AL39" s="176">
        <v>956</v>
      </c>
      <c r="AM39" s="176">
        <v>997</v>
      </c>
      <c r="AN39" s="176">
        <v>935</v>
      </c>
      <c r="AO39" s="176">
        <v>937</v>
      </c>
      <c r="AP39" s="176">
        <v>919</v>
      </c>
      <c r="AQ39" s="176">
        <v>902</v>
      </c>
      <c r="AR39" s="176">
        <v>973</v>
      </c>
      <c r="AS39" s="176">
        <v>927</v>
      </c>
      <c r="AT39" s="176">
        <v>955</v>
      </c>
      <c r="AU39" s="176">
        <v>957</v>
      </c>
      <c r="AV39" s="176">
        <v>933</v>
      </c>
      <c r="AW39" s="176">
        <v>943</v>
      </c>
      <c r="AX39" s="176">
        <v>937</v>
      </c>
      <c r="AY39" s="176">
        <v>915</v>
      </c>
      <c r="AZ39" s="176">
        <v>855</v>
      </c>
      <c r="BA39" s="176">
        <v>884</v>
      </c>
      <c r="BB39" s="176">
        <v>849</v>
      </c>
      <c r="BC39" s="176">
        <v>801</v>
      </c>
      <c r="BD39" s="176">
        <v>746</v>
      </c>
      <c r="BE39" s="176">
        <v>704</v>
      </c>
      <c r="BF39" s="176">
        <v>693</v>
      </c>
      <c r="BG39" s="176">
        <v>675</v>
      </c>
      <c r="BH39" s="176">
        <v>623</v>
      </c>
      <c r="BI39" s="176">
        <v>594</v>
      </c>
      <c r="BJ39" s="176">
        <v>535</v>
      </c>
      <c r="BK39" s="176">
        <v>493</v>
      </c>
      <c r="BL39" s="176">
        <v>465</v>
      </c>
      <c r="BM39" s="176">
        <v>438</v>
      </c>
      <c r="BN39" s="176">
        <v>425</v>
      </c>
      <c r="BO39" s="176">
        <v>360</v>
      </c>
      <c r="BP39" s="176">
        <v>299</v>
      </c>
      <c r="BQ39" s="176">
        <v>310</v>
      </c>
      <c r="BR39" s="176">
        <v>228</v>
      </c>
      <c r="BS39" s="176">
        <v>271</v>
      </c>
      <c r="BT39" s="176">
        <v>231</v>
      </c>
      <c r="BU39" s="176">
        <v>212</v>
      </c>
      <c r="BV39" s="176">
        <v>208</v>
      </c>
      <c r="BW39" s="176">
        <v>172</v>
      </c>
      <c r="BX39" s="176">
        <v>194</v>
      </c>
      <c r="BY39" s="176">
        <v>174</v>
      </c>
      <c r="BZ39" s="176">
        <v>164</v>
      </c>
      <c r="CA39" s="176">
        <v>154</v>
      </c>
      <c r="CB39" s="176">
        <v>130</v>
      </c>
      <c r="CC39" s="176">
        <v>111</v>
      </c>
      <c r="CD39" s="176">
        <v>82</v>
      </c>
      <c r="CE39" s="176">
        <v>64</v>
      </c>
      <c r="CF39" s="176">
        <v>71</v>
      </c>
      <c r="CG39" s="176">
        <v>61</v>
      </c>
      <c r="CH39" s="176">
        <v>39</v>
      </c>
      <c r="CI39" s="176">
        <v>47</v>
      </c>
      <c r="CJ39" s="176">
        <v>28</v>
      </c>
      <c r="CK39" s="176">
        <v>23</v>
      </c>
      <c r="CL39" s="176">
        <v>23</v>
      </c>
      <c r="CM39" s="176">
        <v>15</v>
      </c>
      <c r="CN39" s="176">
        <v>10</v>
      </c>
      <c r="CO39" s="176">
        <v>9</v>
      </c>
      <c r="CP39" s="176">
        <v>7</v>
      </c>
      <c r="CQ39" s="176">
        <v>9</v>
      </c>
      <c r="CR39" s="176">
        <v>4</v>
      </c>
      <c r="CS39" s="176">
        <v>6</v>
      </c>
      <c r="CT39" s="176">
        <v>3</v>
      </c>
      <c r="CU39" s="182">
        <v>3</v>
      </c>
      <c r="CV39" s="182">
        <v>4</v>
      </c>
      <c r="CW39" s="176">
        <v>4</v>
      </c>
      <c r="CX39" s="182" t="s">
        <v>86</v>
      </c>
      <c r="CY39" s="182">
        <v>2</v>
      </c>
      <c r="CZ39" s="182">
        <v>9</v>
      </c>
      <c r="DA39" s="182" t="s">
        <v>86</v>
      </c>
      <c r="DB39" s="182">
        <v>340</v>
      </c>
      <c r="DC39" s="182">
        <v>324</v>
      </c>
      <c r="DD39" s="182">
        <v>71</v>
      </c>
      <c r="DE39" s="182">
        <f>SUM(C39:DD39)</f>
        <v>54909</v>
      </c>
    </row>
    <row r="40" spans="1:109" s="135" customFormat="1" ht="22.5" customHeight="1">
      <c r="A40" s="133"/>
      <c r="B40" s="134" t="s">
        <v>11</v>
      </c>
      <c r="C40" s="176">
        <v>570</v>
      </c>
      <c r="D40" s="176">
        <v>594</v>
      </c>
      <c r="E40" s="176">
        <v>626</v>
      </c>
      <c r="F40" s="176">
        <v>628</v>
      </c>
      <c r="G40" s="176">
        <v>650</v>
      </c>
      <c r="H40" s="176">
        <v>705</v>
      </c>
      <c r="I40" s="176">
        <v>765</v>
      </c>
      <c r="J40" s="176">
        <v>749</v>
      </c>
      <c r="K40" s="176">
        <v>690</v>
      </c>
      <c r="L40" s="176">
        <v>719</v>
      </c>
      <c r="M40" s="176">
        <v>724</v>
      </c>
      <c r="N40" s="176">
        <v>707</v>
      </c>
      <c r="O40" s="176">
        <v>830</v>
      </c>
      <c r="P40" s="176">
        <v>691</v>
      </c>
      <c r="Q40" s="176">
        <v>794</v>
      </c>
      <c r="R40" s="176">
        <v>995</v>
      </c>
      <c r="S40" s="176">
        <v>924</v>
      </c>
      <c r="T40" s="176">
        <v>984</v>
      </c>
      <c r="U40" s="176">
        <v>859</v>
      </c>
      <c r="V40" s="176">
        <v>790</v>
      </c>
      <c r="W40" s="176">
        <v>857</v>
      </c>
      <c r="X40" s="176">
        <v>821</v>
      </c>
      <c r="Y40" s="176">
        <v>773</v>
      </c>
      <c r="Z40" s="176">
        <v>782</v>
      </c>
      <c r="AA40" s="176">
        <v>774</v>
      </c>
      <c r="AB40" s="176">
        <v>707</v>
      </c>
      <c r="AC40" s="176">
        <v>720</v>
      </c>
      <c r="AD40" s="176">
        <v>800</v>
      </c>
      <c r="AE40" s="176">
        <v>826</v>
      </c>
      <c r="AF40" s="176">
        <v>943</v>
      </c>
      <c r="AG40" s="176">
        <v>877</v>
      </c>
      <c r="AH40" s="176">
        <v>1002</v>
      </c>
      <c r="AI40" s="176">
        <v>1090</v>
      </c>
      <c r="AJ40" s="176">
        <v>1026</v>
      </c>
      <c r="AK40" s="176">
        <v>1040</v>
      </c>
      <c r="AL40" s="176">
        <v>1062</v>
      </c>
      <c r="AM40" s="176">
        <v>1111</v>
      </c>
      <c r="AN40" s="176">
        <v>1040</v>
      </c>
      <c r="AO40" s="176">
        <v>1097</v>
      </c>
      <c r="AP40" s="176">
        <v>1067</v>
      </c>
      <c r="AQ40" s="176">
        <v>1095</v>
      </c>
      <c r="AR40" s="176">
        <v>1200</v>
      </c>
      <c r="AS40" s="176">
        <v>1235</v>
      </c>
      <c r="AT40" s="176">
        <v>1104</v>
      </c>
      <c r="AU40" s="176">
        <v>1145</v>
      </c>
      <c r="AV40" s="176">
        <v>1131</v>
      </c>
      <c r="AW40" s="176">
        <v>1070</v>
      </c>
      <c r="AX40" s="176">
        <v>1058</v>
      </c>
      <c r="AY40" s="176">
        <v>1124</v>
      </c>
      <c r="AZ40" s="176">
        <v>1089</v>
      </c>
      <c r="BA40" s="176">
        <v>969</v>
      </c>
      <c r="BB40" s="176">
        <v>1000</v>
      </c>
      <c r="BC40" s="176">
        <v>961</v>
      </c>
      <c r="BD40" s="176">
        <v>884</v>
      </c>
      <c r="BE40" s="176">
        <v>913</v>
      </c>
      <c r="BF40" s="176">
        <v>811</v>
      </c>
      <c r="BG40" s="176">
        <v>807</v>
      </c>
      <c r="BH40" s="176">
        <v>840</v>
      </c>
      <c r="BI40" s="176">
        <v>736</v>
      </c>
      <c r="BJ40" s="176">
        <v>681</v>
      </c>
      <c r="BK40" s="176">
        <v>640</v>
      </c>
      <c r="BL40" s="176">
        <v>604</v>
      </c>
      <c r="BM40" s="176">
        <v>616</v>
      </c>
      <c r="BN40" s="176">
        <v>509</v>
      </c>
      <c r="BO40" s="176">
        <v>483</v>
      </c>
      <c r="BP40" s="176">
        <v>418</v>
      </c>
      <c r="BQ40" s="176">
        <v>424</v>
      </c>
      <c r="BR40" s="176">
        <v>358</v>
      </c>
      <c r="BS40" s="176">
        <v>354</v>
      </c>
      <c r="BT40" s="176">
        <v>323</v>
      </c>
      <c r="BU40" s="176">
        <v>300</v>
      </c>
      <c r="BV40" s="176">
        <v>278</v>
      </c>
      <c r="BW40" s="176">
        <v>247</v>
      </c>
      <c r="BX40" s="176">
        <v>272</v>
      </c>
      <c r="BY40" s="176">
        <v>265</v>
      </c>
      <c r="BZ40" s="176">
        <v>227</v>
      </c>
      <c r="CA40" s="176">
        <v>217</v>
      </c>
      <c r="CB40" s="176">
        <v>179</v>
      </c>
      <c r="CC40" s="176">
        <v>166</v>
      </c>
      <c r="CD40" s="176">
        <v>130</v>
      </c>
      <c r="CE40" s="176">
        <v>153</v>
      </c>
      <c r="CF40" s="176">
        <v>119</v>
      </c>
      <c r="CG40" s="176">
        <v>98</v>
      </c>
      <c r="CH40" s="176">
        <v>90</v>
      </c>
      <c r="CI40" s="176">
        <v>72</v>
      </c>
      <c r="CJ40" s="176">
        <v>67</v>
      </c>
      <c r="CK40" s="176">
        <v>37</v>
      </c>
      <c r="CL40" s="176">
        <v>45</v>
      </c>
      <c r="CM40" s="176">
        <v>19</v>
      </c>
      <c r="CN40" s="176">
        <v>27</v>
      </c>
      <c r="CO40" s="176">
        <v>15</v>
      </c>
      <c r="CP40" s="176">
        <v>10</v>
      </c>
      <c r="CQ40" s="176">
        <v>17</v>
      </c>
      <c r="CR40" s="176">
        <v>7</v>
      </c>
      <c r="CS40" s="176">
        <v>10</v>
      </c>
      <c r="CT40" s="176">
        <v>6</v>
      </c>
      <c r="CU40" s="182">
        <v>7</v>
      </c>
      <c r="CV40" s="176">
        <v>2</v>
      </c>
      <c r="CW40" s="182" t="s">
        <v>86</v>
      </c>
      <c r="CX40" s="182">
        <v>4</v>
      </c>
      <c r="CY40" s="182">
        <v>5</v>
      </c>
      <c r="CZ40" s="182">
        <v>6</v>
      </c>
      <c r="DA40" s="182" t="s">
        <v>86</v>
      </c>
      <c r="DB40" s="182">
        <v>222</v>
      </c>
      <c r="DC40" s="182">
        <v>259</v>
      </c>
      <c r="DD40" s="182">
        <v>45</v>
      </c>
      <c r="DE40" s="182">
        <f>SUM(C40:DD40)</f>
        <v>61614</v>
      </c>
    </row>
    <row r="41" spans="1:109" s="137" customFormat="1" ht="23.25" customHeight="1">
      <c r="A41" s="121"/>
      <c r="B41" s="136" t="s">
        <v>1</v>
      </c>
      <c r="C41" s="184">
        <f aca="true" t="shared" si="120" ref="C41:M41">SUM(C39:C40)</f>
        <v>1166</v>
      </c>
      <c r="D41" s="184">
        <f t="shared" si="120"/>
        <v>1234</v>
      </c>
      <c r="E41" s="184">
        <f t="shared" si="120"/>
        <v>1237</v>
      </c>
      <c r="F41" s="184">
        <f t="shared" si="120"/>
        <v>1270</v>
      </c>
      <c r="G41" s="184">
        <f t="shared" si="120"/>
        <v>1345</v>
      </c>
      <c r="H41" s="184">
        <f t="shared" si="120"/>
        <v>1439</v>
      </c>
      <c r="I41" s="184">
        <f t="shared" si="120"/>
        <v>1514</v>
      </c>
      <c r="J41" s="184">
        <f t="shared" si="120"/>
        <v>1538</v>
      </c>
      <c r="K41" s="184">
        <f t="shared" si="120"/>
        <v>1502</v>
      </c>
      <c r="L41" s="184">
        <f t="shared" si="120"/>
        <v>1459</v>
      </c>
      <c r="M41" s="184">
        <f t="shared" si="120"/>
        <v>1476</v>
      </c>
      <c r="N41" s="184">
        <f aca="true" t="shared" si="121" ref="N41:X41">SUM(N39:N40)</f>
        <v>1452</v>
      </c>
      <c r="O41" s="184">
        <f t="shared" si="121"/>
        <v>1675</v>
      </c>
      <c r="P41" s="184">
        <f t="shared" si="121"/>
        <v>1485</v>
      </c>
      <c r="Q41" s="184">
        <f t="shared" si="121"/>
        <v>1614</v>
      </c>
      <c r="R41" s="184">
        <f t="shared" si="121"/>
        <v>1943</v>
      </c>
      <c r="S41" s="184">
        <f t="shared" si="121"/>
        <v>1850</v>
      </c>
      <c r="T41" s="184">
        <f t="shared" si="121"/>
        <v>1886</v>
      </c>
      <c r="U41" s="184">
        <f t="shared" si="121"/>
        <v>1740</v>
      </c>
      <c r="V41" s="184">
        <f t="shared" si="121"/>
        <v>1645</v>
      </c>
      <c r="W41" s="184">
        <f t="shared" si="121"/>
        <v>1659</v>
      </c>
      <c r="X41" s="184">
        <f t="shared" si="121"/>
        <v>1599</v>
      </c>
      <c r="Y41" s="184">
        <f aca="true" t="shared" si="122" ref="Y41:AI41">SUM(Y39:Y40)</f>
        <v>1461</v>
      </c>
      <c r="Z41" s="184">
        <f t="shared" si="122"/>
        <v>1499</v>
      </c>
      <c r="AA41" s="184">
        <f t="shared" si="122"/>
        <v>1478</v>
      </c>
      <c r="AB41" s="184">
        <f t="shared" si="122"/>
        <v>1370</v>
      </c>
      <c r="AC41" s="184">
        <f t="shared" si="122"/>
        <v>1374</v>
      </c>
      <c r="AD41" s="184">
        <f t="shared" si="122"/>
        <v>1576</v>
      </c>
      <c r="AE41" s="184">
        <f t="shared" si="122"/>
        <v>1610</v>
      </c>
      <c r="AF41" s="184">
        <f t="shared" si="122"/>
        <v>1764</v>
      </c>
      <c r="AG41" s="184">
        <f t="shared" si="122"/>
        <v>1719</v>
      </c>
      <c r="AH41" s="184">
        <f t="shared" si="122"/>
        <v>1888</v>
      </c>
      <c r="AI41" s="184">
        <f t="shared" si="122"/>
        <v>2075</v>
      </c>
      <c r="AJ41" s="184">
        <f aca="true" t="shared" si="123" ref="AJ41:AT41">SUM(AJ39:AJ40)</f>
        <v>2010</v>
      </c>
      <c r="AK41" s="184">
        <f t="shared" si="123"/>
        <v>1947</v>
      </c>
      <c r="AL41" s="184">
        <f t="shared" si="123"/>
        <v>2018</v>
      </c>
      <c r="AM41" s="184">
        <f t="shared" si="123"/>
        <v>2108</v>
      </c>
      <c r="AN41" s="184">
        <f t="shared" si="123"/>
        <v>1975</v>
      </c>
      <c r="AO41" s="184">
        <f t="shared" si="123"/>
        <v>2034</v>
      </c>
      <c r="AP41" s="184">
        <f t="shared" si="123"/>
        <v>1986</v>
      </c>
      <c r="AQ41" s="184">
        <f t="shared" si="123"/>
        <v>1997</v>
      </c>
      <c r="AR41" s="184">
        <f t="shared" si="123"/>
        <v>2173</v>
      </c>
      <c r="AS41" s="184">
        <f t="shared" si="123"/>
        <v>2162</v>
      </c>
      <c r="AT41" s="184">
        <f t="shared" si="123"/>
        <v>2059</v>
      </c>
      <c r="AU41" s="184">
        <f aca="true" t="shared" si="124" ref="AU41:BE41">SUM(AU39:AU40)</f>
        <v>2102</v>
      </c>
      <c r="AV41" s="184">
        <f t="shared" si="124"/>
        <v>2064</v>
      </c>
      <c r="AW41" s="184">
        <f t="shared" si="124"/>
        <v>2013</v>
      </c>
      <c r="AX41" s="184">
        <f t="shared" si="124"/>
        <v>1995</v>
      </c>
      <c r="AY41" s="184">
        <f t="shared" si="124"/>
        <v>2039</v>
      </c>
      <c r="AZ41" s="184">
        <f t="shared" si="124"/>
        <v>1944</v>
      </c>
      <c r="BA41" s="184">
        <f t="shared" si="124"/>
        <v>1853</v>
      </c>
      <c r="BB41" s="184">
        <f t="shared" si="124"/>
        <v>1849</v>
      </c>
      <c r="BC41" s="184">
        <f t="shared" si="124"/>
        <v>1762</v>
      </c>
      <c r="BD41" s="184">
        <f t="shared" si="124"/>
        <v>1630</v>
      </c>
      <c r="BE41" s="184">
        <f t="shared" si="124"/>
        <v>1617</v>
      </c>
      <c r="BF41" s="184">
        <f aca="true" t="shared" si="125" ref="BF41:BP41">SUM(BF39:BF40)</f>
        <v>1504</v>
      </c>
      <c r="BG41" s="184">
        <f t="shared" si="125"/>
        <v>1482</v>
      </c>
      <c r="BH41" s="184">
        <f t="shared" si="125"/>
        <v>1463</v>
      </c>
      <c r="BI41" s="184">
        <f t="shared" si="125"/>
        <v>1330</v>
      </c>
      <c r="BJ41" s="184">
        <f t="shared" si="125"/>
        <v>1216</v>
      </c>
      <c r="BK41" s="184">
        <f t="shared" si="125"/>
        <v>1133</v>
      </c>
      <c r="BL41" s="184">
        <f t="shared" si="125"/>
        <v>1069</v>
      </c>
      <c r="BM41" s="184">
        <f t="shared" si="125"/>
        <v>1054</v>
      </c>
      <c r="BN41" s="184">
        <f t="shared" si="125"/>
        <v>934</v>
      </c>
      <c r="BO41" s="184">
        <f t="shared" si="125"/>
        <v>843</v>
      </c>
      <c r="BP41" s="184">
        <f t="shared" si="125"/>
        <v>717</v>
      </c>
      <c r="BQ41" s="184">
        <f aca="true" t="shared" si="126" ref="BQ41:CA41">SUM(BQ39:BQ40)</f>
        <v>734</v>
      </c>
      <c r="BR41" s="184">
        <f t="shared" si="126"/>
        <v>586</v>
      </c>
      <c r="BS41" s="184">
        <f t="shared" si="126"/>
        <v>625</v>
      </c>
      <c r="BT41" s="184">
        <f t="shared" si="126"/>
        <v>554</v>
      </c>
      <c r="BU41" s="184">
        <f t="shared" si="126"/>
        <v>512</v>
      </c>
      <c r="BV41" s="184">
        <f t="shared" si="126"/>
        <v>486</v>
      </c>
      <c r="BW41" s="184">
        <f t="shared" si="126"/>
        <v>419</v>
      </c>
      <c r="BX41" s="184">
        <f t="shared" si="126"/>
        <v>466</v>
      </c>
      <c r="BY41" s="184">
        <f t="shared" si="126"/>
        <v>439</v>
      </c>
      <c r="BZ41" s="184">
        <f t="shared" si="126"/>
        <v>391</v>
      </c>
      <c r="CA41" s="184">
        <f t="shared" si="126"/>
        <v>371</v>
      </c>
      <c r="CB41" s="184">
        <f aca="true" t="shared" si="127" ref="CB41:CL41">SUM(CB39:CB40)</f>
        <v>309</v>
      </c>
      <c r="CC41" s="184">
        <f t="shared" si="127"/>
        <v>277</v>
      </c>
      <c r="CD41" s="184">
        <f t="shared" si="127"/>
        <v>212</v>
      </c>
      <c r="CE41" s="184">
        <f t="shared" si="127"/>
        <v>217</v>
      </c>
      <c r="CF41" s="184">
        <f t="shared" si="127"/>
        <v>190</v>
      </c>
      <c r="CG41" s="184">
        <f t="shared" si="127"/>
        <v>159</v>
      </c>
      <c r="CH41" s="184">
        <f t="shared" si="127"/>
        <v>129</v>
      </c>
      <c r="CI41" s="184">
        <f t="shared" si="127"/>
        <v>119</v>
      </c>
      <c r="CJ41" s="184">
        <f t="shared" si="127"/>
        <v>95</v>
      </c>
      <c r="CK41" s="184">
        <f t="shared" si="127"/>
        <v>60</v>
      </c>
      <c r="CL41" s="184">
        <f t="shared" si="127"/>
        <v>68</v>
      </c>
      <c r="CM41" s="184">
        <f aca="true" t="shared" si="128" ref="CM41:CW41">SUM(CM39:CM40)</f>
        <v>34</v>
      </c>
      <c r="CN41" s="184">
        <f t="shared" si="128"/>
        <v>37</v>
      </c>
      <c r="CO41" s="184">
        <f t="shared" si="128"/>
        <v>24</v>
      </c>
      <c r="CP41" s="184">
        <f t="shared" si="128"/>
        <v>17</v>
      </c>
      <c r="CQ41" s="184">
        <f t="shared" si="128"/>
        <v>26</v>
      </c>
      <c r="CR41" s="184">
        <f t="shared" si="128"/>
        <v>11</v>
      </c>
      <c r="CS41" s="184">
        <f t="shared" si="128"/>
        <v>16</v>
      </c>
      <c r="CT41" s="184">
        <f t="shared" si="128"/>
        <v>9</v>
      </c>
      <c r="CU41" s="184">
        <f t="shared" si="128"/>
        <v>10</v>
      </c>
      <c r="CV41" s="184">
        <f t="shared" si="128"/>
        <v>6</v>
      </c>
      <c r="CW41" s="184">
        <f t="shared" si="128"/>
        <v>4</v>
      </c>
      <c r="CX41" s="499">
        <f aca="true" t="shared" si="129" ref="CX41:DE41">SUM(CX39:CX40)</f>
        <v>4</v>
      </c>
      <c r="CY41" s="499">
        <f t="shared" si="129"/>
        <v>7</v>
      </c>
      <c r="CZ41" s="499">
        <f t="shared" si="129"/>
        <v>15</v>
      </c>
      <c r="DA41" s="499">
        <f t="shared" si="129"/>
        <v>0</v>
      </c>
      <c r="DB41" s="499">
        <f t="shared" si="129"/>
        <v>562</v>
      </c>
      <c r="DC41" s="499">
        <f t="shared" si="129"/>
        <v>583</v>
      </c>
      <c r="DD41" s="499">
        <f t="shared" si="129"/>
        <v>116</v>
      </c>
      <c r="DE41" s="499">
        <f t="shared" si="129"/>
        <v>116523</v>
      </c>
    </row>
    <row r="42" spans="1:109" s="135" customFormat="1" ht="22.5" customHeight="1">
      <c r="A42" s="133" t="s">
        <v>111</v>
      </c>
      <c r="B42" s="134" t="s">
        <v>10</v>
      </c>
      <c r="C42" s="176">
        <v>470</v>
      </c>
      <c r="D42" s="176">
        <v>548</v>
      </c>
      <c r="E42" s="176">
        <v>530</v>
      </c>
      <c r="F42" s="176">
        <v>517</v>
      </c>
      <c r="G42" s="176">
        <v>533</v>
      </c>
      <c r="H42" s="176">
        <v>560</v>
      </c>
      <c r="I42" s="176">
        <v>514</v>
      </c>
      <c r="J42" s="176">
        <v>528</v>
      </c>
      <c r="K42" s="176">
        <v>606</v>
      </c>
      <c r="L42" s="176">
        <v>575</v>
      </c>
      <c r="M42" s="176">
        <v>587</v>
      </c>
      <c r="N42" s="176">
        <v>578</v>
      </c>
      <c r="O42" s="176">
        <v>651</v>
      </c>
      <c r="P42" s="176">
        <v>672</v>
      </c>
      <c r="Q42" s="176">
        <v>709</v>
      </c>
      <c r="R42" s="176">
        <v>817</v>
      </c>
      <c r="S42" s="176">
        <v>798</v>
      </c>
      <c r="T42" s="176">
        <v>820</v>
      </c>
      <c r="U42" s="176">
        <v>820</v>
      </c>
      <c r="V42" s="176">
        <v>869</v>
      </c>
      <c r="W42" s="176">
        <v>851</v>
      </c>
      <c r="X42" s="176">
        <v>767</v>
      </c>
      <c r="Y42" s="176">
        <v>758</v>
      </c>
      <c r="Z42" s="176">
        <v>797</v>
      </c>
      <c r="AA42" s="176">
        <v>846</v>
      </c>
      <c r="AB42" s="176">
        <v>754</v>
      </c>
      <c r="AC42" s="176">
        <v>828</v>
      </c>
      <c r="AD42" s="176">
        <v>869</v>
      </c>
      <c r="AE42" s="176">
        <v>928</v>
      </c>
      <c r="AF42" s="176">
        <v>951</v>
      </c>
      <c r="AG42" s="176">
        <v>913</v>
      </c>
      <c r="AH42" s="176">
        <v>925</v>
      </c>
      <c r="AI42" s="176">
        <v>1004</v>
      </c>
      <c r="AJ42" s="176">
        <v>969</v>
      </c>
      <c r="AK42" s="176">
        <v>931</v>
      </c>
      <c r="AL42" s="176">
        <v>875</v>
      </c>
      <c r="AM42" s="176">
        <v>905</v>
      </c>
      <c r="AN42" s="176">
        <v>885</v>
      </c>
      <c r="AO42" s="176">
        <v>874</v>
      </c>
      <c r="AP42" s="176">
        <v>809</v>
      </c>
      <c r="AQ42" s="176">
        <v>810</v>
      </c>
      <c r="AR42" s="176">
        <v>889</v>
      </c>
      <c r="AS42" s="176">
        <v>805</v>
      </c>
      <c r="AT42" s="176">
        <v>828</v>
      </c>
      <c r="AU42" s="176">
        <v>863</v>
      </c>
      <c r="AV42" s="176">
        <v>866</v>
      </c>
      <c r="AW42" s="176">
        <v>862</v>
      </c>
      <c r="AX42" s="176">
        <v>859</v>
      </c>
      <c r="AY42" s="176">
        <v>914</v>
      </c>
      <c r="AZ42" s="176">
        <v>852</v>
      </c>
      <c r="BA42" s="176">
        <v>865</v>
      </c>
      <c r="BB42" s="176">
        <v>858</v>
      </c>
      <c r="BC42" s="176">
        <v>904</v>
      </c>
      <c r="BD42" s="176">
        <v>886</v>
      </c>
      <c r="BE42" s="176">
        <v>857</v>
      </c>
      <c r="BF42" s="176">
        <v>839</v>
      </c>
      <c r="BG42" s="176">
        <v>837</v>
      </c>
      <c r="BH42" s="176">
        <v>788</v>
      </c>
      <c r="BI42" s="176">
        <v>790</v>
      </c>
      <c r="BJ42" s="176">
        <v>668</v>
      </c>
      <c r="BK42" s="176">
        <v>658</v>
      </c>
      <c r="BL42" s="176">
        <v>608</v>
      </c>
      <c r="BM42" s="176">
        <v>602</v>
      </c>
      <c r="BN42" s="176">
        <v>539</v>
      </c>
      <c r="BO42" s="176">
        <v>492</v>
      </c>
      <c r="BP42" s="176">
        <v>444</v>
      </c>
      <c r="BQ42" s="176">
        <v>379</v>
      </c>
      <c r="BR42" s="176">
        <v>337</v>
      </c>
      <c r="BS42" s="176">
        <v>339</v>
      </c>
      <c r="BT42" s="176">
        <v>279</v>
      </c>
      <c r="BU42" s="176">
        <v>291</v>
      </c>
      <c r="BV42" s="176">
        <v>345</v>
      </c>
      <c r="BW42" s="176">
        <v>233</v>
      </c>
      <c r="BX42" s="176">
        <v>288</v>
      </c>
      <c r="BY42" s="176">
        <v>274</v>
      </c>
      <c r="BZ42" s="176">
        <v>230</v>
      </c>
      <c r="CA42" s="176">
        <v>230</v>
      </c>
      <c r="CB42" s="176">
        <v>204</v>
      </c>
      <c r="CC42" s="176">
        <v>194</v>
      </c>
      <c r="CD42" s="176">
        <v>156</v>
      </c>
      <c r="CE42" s="176">
        <v>149</v>
      </c>
      <c r="CF42" s="176">
        <v>90</v>
      </c>
      <c r="CG42" s="176">
        <v>107</v>
      </c>
      <c r="CH42" s="176">
        <v>75</v>
      </c>
      <c r="CI42" s="176">
        <v>63</v>
      </c>
      <c r="CJ42" s="176">
        <v>49</v>
      </c>
      <c r="CK42" s="176">
        <v>54</v>
      </c>
      <c r="CL42" s="176">
        <v>46</v>
      </c>
      <c r="CM42" s="176">
        <v>32</v>
      </c>
      <c r="CN42" s="176">
        <v>24</v>
      </c>
      <c r="CO42" s="176">
        <v>21</v>
      </c>
      <c r="CP42" s="176">
        <v>15</v>
      </c>
      <c r="CQ42" s="176">
        <v>17</v>
      </c>
      <c r="CR42" s="176">
        <v>7</v>
      </c>
      <c r="CS42" s="176">
        <v>10</v>
      </c>
      <c r="CT42" s="176">
        <v>14</v>
      </c>
      <c r="CU42" s="176">
        <v>10</v>
      </c>
      <c r="CV42" s="176">
        <v>6</v>
      </c>
      <c r="CW42" s="176">
        <v>12</v>
      </c>
      <c r="CX42" s="182">
        <v>3</v>
      </c>
      <c r="CY42" s="182">
        <v>5</v>
      </c>
      <c r="CZ42" s="182">
        <v>6</v>
      </c>
      <c r="DA42" s="182" t="s">
        <v>86</v>
      </c>
      <c r="DB42" s="182">
        <v>646</v>
      </c>
      <c r="DC42" s="182">
        <v>871</v>
      </c>
      <c r="DD42" s="182">
        <v>241</v>
      </c>
      <c r="DE42" s="182">
        <f>SUM(C42:DD42)</f>
        <v>56676</v>
      </c>
    </row>
    <row r="43" spans="1:109" s="135" customFormat="1" ht="22.5" customHeight="1">
      <c r="A43" s="133"/>
      <c r="B43" s="134" t="s">
        <v>11</v>
      </c>
      <c r="C43" s="176">
        <v>467</v>
      </c>
      <c r="D43" s="176">
        <v>497</v>
      </c>
      <c r="E43" s="176">
        <v>468</v>
      </c>
      <c r="F43" s="176">
        <v>464</v>
      </c>
      <c r="G43" s="176">
        <v>490</v>
      </c>
      <c r="H43" s="176">
        <v>527</v>
      </c>
      <c r="I43" s="176">
        <v>499</v>
      </c>
      <c r="J43" s="176">
        <v>568</v>
      </c>
      <c r="K43" s="176">
        <v>573</v>
      </c>
      <c r="L43" s="176">
        <v>534</v>
      </c>
      <c r="M43" s="176">
        <v>606</v>
      </c>
      <c r="N43" s="176">
        <v>627</v>
      </c>
      <c r="O43" s="176">
        <v>676</v>
      </c>
      <c r="P43" s="176">
        <v>644</v>
      </c>
      <c r="Q43" s="176">
        <v>703</v>
      </c>
      <c r="R43" s="176">
        <v>820</v>
      </c>
      <c r="S43" s="176">
        <v>811</v>
      </c>
      <c r="T43" s="176">
        <v>919</v>
      </c>
      <c r="U43" s="176">
        <v>855</v>
      </c>
      <c r="V43" s="176">
        <v>931</v>
      </c>
      <c r="W43" s="176">
        <v>948</v>
      </c>
      <c r="X43" s="176">
        <v>898</v>
      </c>
      <c r="Y43" s="176">
        <v>863</v>
      </c>
      <c r="Z43" s="176">
        <v>804</v>
      </c>
      <c r="AA43" s="176">
        <v>847</v>
      </c>
      <c r="AB43" s="176">
        <v>795</v>
      </c>
      <c r="AC43" s="176">
        <v>883</v>
      </c>
      <c r="AD43" s="176">
        <v>864</v>
      </c>
      <c r="AE43" s="176">
        <v>938</v>
      </c>
      <c r="AF43" s="176">
        <v>926</v>
      </c>
      <c r="AG43" s="176">
        <v>947</v>
      </c>
      <c r="AH43" s="176">
        <v>928</v>
      </c>
      <c r="AI43" s="176">
        <v>961</v>
      </c>
      <c r="AJ43" s="176">
        <v>1011</v>
      </c>
      <c r="AK43" s="176">
        <v>882</v>
      </c>
      <c r="AL43" s="176">
        <v>954</v>
      </c>
      <c r="AM43" s="176">
        <v>986</v>
      </c>
      <c r="AN43" s="176">
        <v>880</v>
      </c>
      <c r="AO43" s="176">
        <v>924</v>
      </c>
      <c r="AP43" s="176">
        <v>892</v>
      </c>
      <c r="AQ43" s="176">
        <v>894</v>
      </c>
      <c r="AR43" s="176">
        <v>909</v>
      </c>
      <c r="AS43" s="176">
        <v>944</v>
      </c>
      <c r="AT43" s="176">
        <v>912</v>
      </c>
      <c r="AU43" s="176">
        <v>1002</v>
      </c>
      <c r="AV43" s="176">
        <v>1007</v>
      </c>
      <c r="AW43" s="176">
        <v>939</v>
      </c>
      <c r="AX43" s="176">
        <v>996</v>
      </c>
      <c r="AY43" s="176">
        <v>1017</v>
      </c>
      <c r="AZ43" s="176">
        <v>956</v>
      </c>
      <c r="BA43" s="176">
        <v>1038</v>
      </c>
      <c r="BB43" s="176">
        <v>1007</v>
      </c>
      <c r="BC43" s="176">
        <v>1041</v>
      </c>
      <c r="BD43" s="176">
        <v>1020</v>
      </c>
      <c r="BE43" s="176">
        <v>948</v>
      </c>
      <c r="BF43" s="176">
        <v>1008</v>
      </c>
      <c r="BG43" s="176">
        <v>1033</v>
      </c>
      <c r="BH43" s="176">
        <v>950</v>
      </c>
      <c r="BI43" s="176">
        <v>862</v>
      </c>
      <c r="BJ43" s="176">
        <v>790</v>
      </c>
      <c r="BK43" s="176">
        <v>795</v>
      </c>
      <c r="BL43" s="176">
        <v>744</v>
      </c>
      <c r="BM43" s="176">
        <v>778</v>
      </c>
      <c r="BN43" s="176">
        <v>708</v>
      </c>
      <c r="BO43" s="176">
        <v>621</v>
      </c>
      <c r="BP43" s="176">
        <v>540</v>
      </c>
      <c r="BQ43" s="176">
        <v>519</v>
      </c>
      <c r="BR43" s="176">
        <v>451</v>
      </c>
      <c r="BS43" s="176">
        <v>495</v>
      </c>
      <c r="BT43" s="176">
        <v>425</v>
      </c>
      <c r="BU43" s="176">
        <v>431</v>
      </c>
      <c r="BV43" s="176">
        <v>407</v>
      </c>
      <c r="BW43" s="176">
        <v>375</v>
      </c>
      <c r="BX43" s="176">
        <v>447</v>
      </c>
      <c r="BY43" s="176">
        <v>371</v>
      </c>
      <c r="BZ43" s="176">
        <v>370</v>
      </c>
      <c r="CA43" s="176">
        <v>384</v>
      </c>
      <c r="CB43" s="176">
        <v>350</v>
      </c>
      <c r="CC43" s="176">
        <v>258</v>
      </c>
      <c r="CD43" s="176">
        <v>259</v>
      </c>
      <c r="CE43" s="176">
        <v>289</v>
      </c>
      <c r="CF43" s="176">
        <v>247</v>
      </c>
      <c r="CG43" s="176">
        <v>226</v>
      </c>
      <c r="CH43" s="176">
        <v>147</v>
      </c>
      <c r="CI43" s="176">
        <v>170</v>
      </c>
      <c r="CJ43" s="176">
        <v>131</v>
      </c>
      <c r="CK43" s="176">
        <v>112</v>
      </c>
      <c r="CL43" s="176">
        <v>90</v>
      </c>
      <c r="CM43" s="176">
        <v>55</v>
      </c>
      <c r="CN43" s="176">
        <v>54</v>
      </c>
      <c r="CO43" s="176">
        <v>56</v>
      </c>
      <c r="CP43" s="176">
        <v>40</v>
      </c>
      <c r="CQ43" s="176">
        <v>26</v>
      </c>
      <c r="CR43" s="176">
        <v>23</v>
      </c>
      <c r="CS43" s="176">
        <v>19</v>
      </c>
      <c r="CT43" s="176">
        <v>17</v>
      </c>
      <c r="CU43" s="176">
        <v>10</v>
      </c>
      <c r="CV43" s="176">
        <v>10</v>
      </c>
      <c r="CW43" s="176">
        <v>19</v>
      </c>
      <c r="CX43" s="182">
        <v>4</v>
      </c>
      <c r="CY43" s="182">
        <v>4</v>
      </c>
      <c r="CZ43" s="182">
        <v>15</v>
      </c>
      <c r="DA43" s="182" t="s">
        <v>86</v>
      </c>
      <c r="DB43" s="182">
        <v>484</v>
      </c>
      <c r="DC43" s="182">
        <v>719</v>
      </c>
      <c r="DD43" s="182">
        <v>189</v>
      </c>
      <c r="DE43" s="182">
        <f>SUM(C43:DD43)</f>
        <v>62967</v>
      </c>
    </row>
    <row r="44" spans="1:109" s="137" customFormat="1" ht="23.25" customHeight="1">
      <c r="A44" s="121"/>
      <c r="B44" s="136" t="s">
        <v>1</v>
      </c>
      <c r="C44" s="184">
        <f aca="true" t="shared" si="130" ref="C44:M44">SUM(C42:C43)</f>
        <v>937</v>
      </c>
      <c r="D44" s="184">
        <f t="shared" si="130"/>
        <v>1045</v>
      </c>
      <c r="E44" s="184">
        <f t="shared" si="130"/>
        <v>998</v>
      </c>
      <c r="F44" s="184">
        <f t="shared" si="130"/>
        <v>981</v>
      </c>
      <c r="G44" s="184">
        <f t="shared" si="130"/>
        <v>1023</v>
      </c>
      <c r="H44" s="184">
        <f t="shared" si="130"/>
        <v>1087</v>
      </c>
      <c r="I44" s="184">
        <f t="shared" si="130"/>
        <v>1013</v>
      </c>
      <c r="J44" s="184">
        <f t="shared" si="130"/>
        <v>1096</v>
      </c>
      <c r="K44" s="184">
        <f t="shared" si="130"/>
        <v>1179</v>
      </c>
      <c r="L44" s="184">
        <f t="shared" si="130"/>
        <v>1109</v>
      </c>
      <c r="M44" s="184">
        <f t="shared" si="130"/>
        <v>1193</v>
      </c>
      <c r="N44" s="184">
        <f aca="true" t="shared" si="131" ref="N44:X44">SUM(N42:N43)</f>
        <v>1205</v>
      </c>
      <c r="O44" s="184">
        <f t="shared" si="131"/>
        <v>1327</v>
      </c>
      <c r="P44" s="184">
        <f t="shared" si="131"/>
        <v>1316</v>
      </c>
      <c r="Q44" s="184">
        <f t="shared" si="131"/>
        <v>1412</v>
      </c>
      <c r="R44" s="184">
        <f t="shared" si="131"/>
        <v>1637</v>
      </c>
      <c r="S44" s="184">
        <f t="shared" si="131"/>
        <v>1609</v>
      </c>
      <c r="T44" s="184">
        <f t="shared" si="131"/>
        <v>1739</v>
      </c>
      <c r="U44" s="184">
        <f t="shared" si="131"/>
        <v>1675</v>
      </c>
      <c r="V44" s="184">
        <f t="shared" si="131"/>
        <v>1800</v>
      </c>
      <c r="W44" s="184">
        <f t="shared" si="131"/>
        <v>1799</v>
      </c>
      <c r="X44" s="184">
        <f t="shared" si="131"/>
        <v>1665</v>
      </c>
      <c r="Y44" s="184">
        <f aca="true" t="shared" si="132" ref="Y44:AI44">SUM(Y42:Y43)</f>
        <v>1621</v>
      </c>
      <c r="Z44" s="184">
        <f t="shared" si="132"/>
        <v>1601</v>
      </c>
      <c r="AA44" s="184">
        <f t="shared" si="132"/>
        <v>1693</v>
      </c>
      <c r="AB44" s="184">
        <f t="shared" si="132"/>
        <v>1549</v>
      </c>
      <c r="AC44" s="184">
        <f t="shared" si="132"/>
        <v>1711</v>
      </c>
      <c r="AD44" s="184">
        <f t="shared" si="132"/>
        <v>1733</v>
      </c>
      <c r="AE44" s="184">
        <f t="shared" si="132"/>
        <v>1866</v>
      </c>
      <c r="AF44" s="184">
        <f t="shared" si="132"/>
        <v>1877</v>
      </c>
      <c r="AG44" s="184">
        <f t="shared" si="132"/>
        <v>1860</v>
      </c>
      <c r="AH44" s="184">
        <f t="shared" si="132"/>
        <v>1853</v>
      </c>
      <c r="AI44" s="184">
        <f t="shared" si="132"/>
        <v>1965</v>
      </c>
      <c r="AJ44" s="184">
        <f aca="true" t="shared" si="133" ref="AJ44:AT44">SUM(AJ42:AJ43)</f>
        <v>1980</v>
      </c>
      <c r="AK44" s="184">
        <f t="shared" si="133"/>
        <v>1813</v>
      </c>
      <c r="AL44" s="184">
        <f t="shared" si="133"/>
        <v>1829</v>
      </c>
      <c r="AM44" s="184">
        <f t="shared" si="133"/>
        <v>1891</v>
      </c>
      <c r="AN44" s="184">
        <f t="shared" si="133"/>
        <v>1765</v>
      </c>
      <c r="AO44" s="184">
        <f t="shared" si="133"/>
        <v>1798</v>
      </c>
      <c r="AP44" s="184">
        <f t="shared" si="133"/>
        <v>1701</v>
      </c>
      <c r="AQ44" s="184">
        <f t="shared" si="133"/>
        <v>1704</v>
      </c>
      <c r="AR44" s="184">
        <f t="shared" si="133"/>
        <v>1798</v>
      </c>
      <c r="AS44" s="184">
        <f t="shared" si="133"/>
        <v>1749</v>
      </c>
      <c r="AT44" s="184">
        <f t="shared" si="133"/>
        <v>1740</v>
      </c>
      <c r="AU44" s="184">
        <f aca="true" t="shared" si="134" ref="AU44:BE44">SUM(AU42:AU43)</f>
        <v>1865</v>
      </c>
      <c r="AV44" s="184">
        <f t="shared" si="134"/>
        <v>1873</v>
      </c>
      <c r="AW44" s="184">
        <f t="shared" si="134"/>
        <v>1801</v>
      </c>
      <c r="AX44" s="184">
        <f t="shared" si="134"/>
        <v>1855</v>
      </c>
      <c r="AY44" s="184">
        <f t="shared" si="134"/>
        <v>1931</v>
      </c>
      <c r="AZ44" s="184">
        <f t="shared" si="134"/>
        <v>1808</v>
      </c>
      <c r="BA44" s="184">
        <f t="shared" si="134"/>
        <v>1903</v>
      </c>
      <c r="BB44" s="184">
        <f t="shared" si="134"/>
        <v>1865</v>
      </c>
      <c r="BC44" s="184">
        <f t="shared" si="134"/>
        <v>1945</v>
      </c>
      <c r="BD44" s="184">
        <f t="shared" si="134"/>
        <v>1906</v>
      </c>
      <c r="BE44" s="184">
        <f t="shared" si="134"/>
        <v>1805</v>
      </c>
      <c r="BF44" s="184">
        <f aca="true" t="shared" si="135" ref="BF44:BP44">SUM(BF42:BF43)</f>
        <v>1847</v>
      </c>
      <c r="BG44" s="184">
        <f t="shared" si="135"/>
        <v>1870</v>
      </c>
      <c r="BH44" s="184">
        <f t="shared" si="135"/>
        <v>1738</v>
      </c>
      <c r="BI44" s="184">
        <f t="shared" si="135"/>
        <v>1652</v>
      </c>
      <c r="BJ44" s="184">
        <f t="shared" si="135"/>
        <v>1458</v>
      </c>
      <c r="BK44" s="184">
        <f t="shared" si="135"/>
        <v>1453</v>
      </c>
      <c r="BL44" s="184">
        <f t="shared" si="135"/>
        <v>1352</v>
      </c>
      <c r="BM44" s="184">
        <f t="shared" si="135"/>
        <v>1380</v>
      </c>
      <c r="BN44" s="184">
        <f t="shared" si="135"/>
        <v>1247</v>
      </c>
      <c r="BO44" s="184">
        <f t="shared" si="135"/>
        <v>1113</v>
      </c>
      <c r="BP44" s="184">
        <f t="shared" si="135"/>
        <v>984</v>
      </c>
      <c r="BQ44" s="184">
        <f aca="true" t="shared" si="136" ref="BQ44:CA44">SUM(BQ42:BQ43)</f>
        <v>898</v>
      </c>
      <c r="BR44" s="184">
        <f t="shared" si="136"/>
        <v>788</v>
      </c>
      <c r="BS44" s="184">
        <f t="shared" si="136"/>
        <v>834</v>
      </c>
      <c r="BT44" s="184">
        <f t="shared" si="136"/>
        <v>704</v>
      </c>
      <c r="BU44" s="184">
        <f t="shared" si="136"/>
        <v>722</v>
      </c>
      <c r="BV44" s="184">
        <f t="shared" si="136"/>
        <v>752</v>
      </c>
      <c r="BW44" s="184">
        <f t="shared" si="136"/>
        <v>608</v>
      </c>
      <c r="BX44" s="184">
        <f t="shared" si="136"/>
        <v>735</v>
      </c>
      <c r="BY44" s="184">
        <f t="shared" si="136"/>
        <v>645</v>
      </c>
      <c r="BZ44" s="184">
        <f t="shared" si="136"/>
        <v>600</v>
      </c>
      <c r="CA44" s="184">
        <f t="shared" si="136"/>
        <v>614</v>
      </c>
      <c r="CB44" s="184">
        <f aca="true" t="shared" si="137" ref="CB44:CL44">SUM(CB42:CB43)</f>
        <v>554</v>
      </c>
      <c r="CC44" s="184">
        <f t="shared" si="137"/>
        <v>452</v>
      </c>
      <c r="CD44" s="184">
        <f t="shared" si="137"/>
        <v>415</v>
      </c>
      <c r="CE44" s="184">
        <f t="shared" si="137"/>
        <v>438</v>
      </c>
      <c r="CF44" s="184">
        <f t="shared" si="137"/>
        <v>337</v>
      </c>
      <c r="CG44" s="184">
        <f t="shared" si="137"/>
        <v>333</v>
      </c>
      <c r="CH44" s="184">
        <f t="shared" si="137"/>
        <v>222</v>
      </c>
      <c r="CI44" s="184">
        <f t="shared" si="137"/>
        <v>233</v>
      </c>
      <c r="CJ44" s="184">
        <f t="shared" si="137"/>
        <v>180</v>
      </c>
      <c r="CK44" s="184">
        <f t="shared" si="137"/>
        <v>166</v>
      </c>
      <c r="CL44" s="184">
        <f t="shared" si="137"/>
        <v>136</v>
      </c>
      <c r="CM44" s="184">
        <f aca="true" t="shared" si="138" ref="CM44:CW44">SUM(CM42:CM43)</f>
        <v>87</v>
      </c>
      <c r="CN44" s="184">
        <f t="shared" si="138"/>
        <v>78</v>
      </c>
      <c r="CO44" s="184">
        <f t="shared" si="138"/>
        <v>77</v>
      </c>
      <c r="CP44" s="184">
        <f t="shared" si="138"/>
        <v>55</v>
      </c>
      <c r="CQ44" s="184">
        <f t="shared" si="138"/>
        <v>43</v>
      </c>
      <c r="CR44" s="184">
        <f t="shared" si="138"/>
        <v>30</v>
      </c>
      <c r="CS44" s="184">
        <f t="shared" si="138"/>
        <v>29</v>
      </c>
      <c r="CT44" s="184">
        <f t="shared" si="138"/>
        <v>31</v>
      </c>
      <c r="CU44" s="184">
        <f t="shared" si="138"/>
        <v>20</v>
      </c>
      <c r="CV44" s="184">
        <f t="shared" si="138"/>
        <v>16</v>
      </c>
      <c r="CW44" s="184">
        <f t="shared" si="138"/>
        <v>31</v>
      </c>
      <c r="CX44" s="499">
        <f aca="true" t="shared" si="139" ref="CX44:DE44">SUM(CX42:CX43)</f>
        <v>7</v>
      </c>
      <c r="CY44" s="499">
        <f t="shared" si="139"/>
        <v>9</v>
      </c>
      <c r="CZ44" s="499">
        <f t="shared" si="139"/>
        <v>21</v>
      </c>
      <c r="DA44" s="499">
        <f t="shared" si="139"/>
        <v>0</v>
      </c>
      <c r="DB44" s="499">
        <f t="shared" si="139"/>
        <v>1130</v>
      </c>
      <c r="DC44" s="499">
        <f t="shared" si="139"/>
        <v>1590</v>
      </c>
      <c r="DD44" s="499">
        <f t="shared" si="139"/>
        <v>430</v>
      </c>
      <c r="DE44" s="499">
        <f t="shared" si="139"/>
        <v>119643</v>
      </c>
    </row>
    <row r="45" spans="1:109" s="135" customFormat="1" ht="22.5" customHeight="1">
      <c r="A45" s="133" t="s">
        <v>114</v>
      </c>
      <c r="B45" s="134" t="s">
        <v>10</v>
      </c>
      <c r="C45" s="176">
        <v>413</v>
      </c>
      <c r="D45" s="176">
        <v>451</v>
      </c>
      <c r="E45" s="176">
        <v>396</v>
      </c>
      <c r="F45" s="176">
        <v>438</v>
      </c>
      <c r="G45" s="176">
        <v>442</v>
      </c>
      <c r="H45" s="176">
        <v>460</v>
      </c>
      <c r="I45" s="176">
        <v>464</v>
      </c>
      <c r="J45" s="176">
        <v>448</v>
      </c>
      <c r="K45" s="176">
        <v>488</v>
      </c>
      <c r="L45" s="176">
        <v>500</v>
      </c>
      <c r="M45" s="176">
        <v>524</v>
      </c>
      <c r="N45" s="176">
        <v>529</v>
      </c>
      <c r="O45" s="176">
        <v>625</v>
      </c>
      <c r="P45" s="176">
        <v>617</v>
      </c>
      <c r="Q45" s="176">
        <v>647</v>
      </c>
      <c r="R45" s="176">
        <v>739</v>
      </c>
      <c r="S45" s="176">
        <v>828</v>
      </c>
      <c r="T45" s="176">
        <v>846</v>
      </c>
      <c r="U45" s="176">
        <v>772</v>
      </c>
      <c r="V45" s="176">
        <v>813</v>
      </c>
      <c r="W45" s="176">
        <v>761</v>
      </c>
      <c r="X45" s="176">
        <v>796</v>
      </c>
      <c r="Y45" s="176">
        <v>1087</v>
      </c>
      <c r="Z45" s="176">
        <v>914</v>
      </c>
      <c r="AA45" s="176">
        <v>807</v>
      </c>
      <c r="AB45" s="176">
        <v>769</v>
      </c>
      <c r="AC45" s="176">
        <v>771</v>
      </c>
      <c r="AD45" s="176">
        <v>774</v>
      </c>
      <c r="AE45" s="176">
        <v>810</v>
      </c>
      <c r="AF45" s="176">
        <v>806</v>
      </c>
      <c r="AG45" s="176">
        <v>843</v>
      </c>
      <c r="AH45" s="176">
        <v>849</v>
      </c>
      <c r="AI45" s="176">
        <v>787</v>
      </c>
      <c r="AJ45" s="176">
        <v>852</v>
      </c>
      <c r="AK45" s="176">
        <v>852</v>
      </c>
      <c r="AL45" s="176">
        <v>778</v>
      </c>
      <c r="AM45" s="176">
        <v>822</v>
      </c>
      <c r="AN45" s="176">
        <v>782</v>
      </c>
      <c r="AO45" s="176">
        <v>796</v>
      </c>
      <c r="AP45" s="176">
        <v>754</v>
      </c>
      <c r="AQ45" s="176">
        <v>822</v>
      </c>
      <c r="AR45" s="176">
        <v>821</v>
      </c>
      <c r="AS45" s="176">
        <v>767</v>
      </c>
      <c r="AT45" s="176">
        <v>692</v>
      </c>
      <c r="AU45" s="176">
        <v>820</v>
      </c>
      <c r="AV45" s="176">
        <v>786</v>
      </c>
      <c r="AW45" s="176">
        <v>753</v>
      </c>
      <c r="AX45" s="176">
        <v>841</v>
      </c>
      <c r="AY45" s="176">
        <v>830</v>
      </c>
      <c r="AZ45" s="176">
        <v>855</v>
      </c>
      <c r="BA45" s="176">
        <v>832</v>
      </c>
      <c r="BB45" s="176">
        <v>873</v>
      </c>
      <c r="BC45" s="176">
        <v>855</v>
      </c>
      <c r="BD45" s="176">
        <v>879</v>
      </c>
      <c r="BE45" s="176">
        <v>842</v>
      </c>
      <c r="BF45" s="176">
        <v>834</v>
      </c>
      <c r="BG45" s="176">
        <v>859</v>
      </c>
      <c r="BH45" s="176">
        <v>775</v>
      </c>
      <c r="BI45" s="176">
        <v>693</v>
      </c>
      <c r="BJ45" s="176">
        <v>644</v>
      </c>
      <c r="BK45" s="176">
        <v>642</v>
      </c>
      <c r="BL45" s="176">
        <v>588</v>
      </c>
      <c r="BM45" s="176">
        <v>623</v>
      </c>
      <c r="BN45" s="176">
        <v>570</v>
      </c>
      <c r="BO45" s="176">
        <v>482</v>
      </c>
      <c r="BP45" s="176">
        <v>453</v>
      </c>
      <c r="BQ45" s="176">
        <v>432</v>
      </c>
      <c r="BR45" s="176">
        <v>363</v>
      </c>
      <c r="BS45" s="176">
        <v>329</v>
      </c>
      <c r="BT45" s="176">
        <v>346</v>
      </c>
      <c r="BU45" s="176">
        <v>293</v>
      </c>
      <c r="BV45" s="176">
        <v>299</v>
      </c>
      <c r="BW45" s="176">
        <v>286</v>
      </c>
      <c r="BX45" s="176">
        <v>281</v>
      </c>
      <c r="BY45" s="176">
        <v>311</v>
      </c>
      <c r="BZ45" s="176">
        <v>288</v>
      </c>
      <c r="CA45" s="176">
        <v>290</v>
      </c>
      <c r="CB45" s="176">
        <v>222</v>
      </c>
      <c r="CC45" s="176">
        <v>236</v>
      </c>
      <c r="CD45" s="176">
        <v>185</v>
      </c>
      <c r="CE45" s="176">
        <v>179</v>
      </c>
      <c r="CF45" s="176">
        <v>144</v>
      </c>
      <c r="CG45" s="176">
        <v>138</v>
      </c>
      <c r="CH45" s="176">
        <v>106</v>
      </c>
      <c r="CI45" s="176">
        <v>127</v>
      </c>
      <c r="CJ45" s="176">
        <v>82</v>
      </c>
      <c r="CK45" s="176">
        <v>83</v>
      </c>
      <c r="CL45" s="176">
        <v>60</v>
      </c>
      <c r="CM45" s="176">
        <v>46</v>
      </c>
      <c r="CN45" s="176">
        <v>45</v>
      </c>
      <c r="CO45" s="176">
        <v>31</v>
      </c>
      <c r="CP45" s="176">
        <v>26</v>
      </c>
      <c r="CQ45" s="176">
        <v>32</v>
      </c>
      <c r="CR45" s="176">
        <v>9</v>
      </c>
      <c r="CS45" s="176">
        <v>21</v>
      </c>
      <c r="CT45" s="176">
        <v>13</v>
      </c>
      <c r="CU45" s="176">
        <v>7</v>
      </c>
      <c r="CV45" s="176">
        <v>11</v>
      </c>
      <c r="CW45" s="176">
        <v>14</v>
      </c>
      <c r="CX45" s="182">
        <v>9</v>
      </c>
      <c r="CY45" s="182">
        <v>7</v>
      </c>
      <c r="CZ45" s="182">
        <v>105</v>
      </c>
      <c r="DA45" s="182">
        <v>3</v>
      </c>
      <c r="DB45" s="182">
        <v>1623</v>
      </c>
      <c r="DC45" s="182">
        <v>349</v>
      </c>
      <c r="DD45" s="182">
        <v>1272</v>
      </c>
      <c r="DE45" s="182">
        <f>SUM(C45:DD45)</f>
        <v>55984</v>
      </c>
    </row>
    <row r="46" spans="1:109" s="135" customFormat="1" ht="22.5" customHeight="1">
      <c r="A46" s="133"/>
      <c r="B46" s="134" t="s">
        <v>11</v>
      </c>
      <c r="C46" s="176">
        <v>391</v>
      </c>
      <c r="D46" s="176">
        <v>404</v>
      </c>
      <c r="E46" s="176">
        <v>394</v>
      </c>
      <c r="F46" s="176">
        <v>397</v>
      </c>
      <c r="G46" s="176">
        <v>435</v>
      </c>
      <c r="H46" s="176">
        <v>455</v>
      </c>
      <c r="I46" s="176">
        <v>426</v>
      </c>
      <c r="J46" s="176">
        <v>475</v>
      </c>
      <c r="K46" s="176">
        <v>493</v>
      </c>
      <c r="L46" s="176">
        <v>479</v>
      </c>
      <c r="M46" s="176">
        <v>494</v>
      </c>
      <c r="N46" s="176">
        <v>505</v>
      </c>
      <c r="O46" s="176">
        <v>613</v>
      </c>
      <c r="P46" s="176">
        <v>568</v>
      </c>
      <c r="Q46" s="176">
        <v>629</v>
      </c>
      <c r="R46" s="176">
        <v>685</v>
      </c>
      <c r="S46" s="176">
        <v>796</v>
      </c>
      <c r="T46" s="176">
        <v>819</v>
      </c>
      <c r="U46" s="176">
        <v>796</v>
      </c>
      <c r="V46" s="176">
        <v>799</v>
      </c>
      <c r="W46" s="176">
        <v>755</v>
      </c>
      <c r="X46" s="176">
        <v>831</v>
      </c>
      <c r="Y46" s="176">
        <v>741</v>
      </c>
      <c r="Z46" s="176">
        <v>762</v>
      </c>
      <c r="AA46" s="176">
        <v>838</v>
      </c>
      <c r="AB46" s="176">
        <v>763</v>
      </c>
      <c r="AC46" s="176">
        <v>746</v>
      </c>
      <c r="AD46" s="176">
        <v>769</v>
      </c>
      <c r="AE46" s="176">
        <v>767</v>
      </c>
      <c r="AF46" s="176">
        <v>796</v>
      </c>
      <c r="AG46" s="176">
        <v>825</v>
      </c>
      <c r="AH46" s="176">
        <v>879</v>
      </c>
      <c r="AI46" s="176">
        <v>819</v>
      </c>
      <c r="AJ46" s="176">
        <v>915</v>
      </c>
      <c r="AK46" s="176">
        <v>858</v>
      </c>
      <c r="AL46" s="176">
        <v>891</v>
      </c>
      <c r="AM46" s="176">
        <v>918</v>
      </c>
      <c r="AN46" s="176">
        <v>902</v>
      </c>
      <c r="AO46" s="176">
        <v>907</v>
      </c>
      <c r="AP46" s="176">
        <v>879</v>
      </c>
      <c r="AQ46" s="176">
        <v>863</v>
      </c>
      <c r="AR46" s="176">
        <v>969</v>
      </c>
      <c r="AS46" s="176">
        <v>875</v>
      </c>
      <c r="AT46" s="176">
        <v>903</v>
      </c>
      <c r="AU46" s="176">
        <v>1006</v>
      </c>
      <c r="AV46" s="176">
        <v>1009</v>
      </c>
      <c r="AW46" s="176">
        <v>947</v>
      </c>
      <c r="AX46" s="176">
        <v>986</v>
      </c>
      <c r="AY46" s="176">
        <v>1052</v>
      </c>
      <c r="AZ46" s="176">
        <v>1063</v>
      </c>
      <c r="BA46" s="176">
        <v>1118</v>
      </c>
      <c r="BB46" s="176">
        <v>1052</v>
      </c>
      <c r="BC46" s="176">
        <v>1004</v>
      </c>
      <c r="BD46" s="176">
        <v>1005</v>
      </c>
      <c r="BE46" s="176">
        <v>1018</v>
      </c>
      <c r="BF46" s="176">
        <v>1002</v>
      </c>
      <c r="BG46" s="176">
        <v>1109</v>
      </c>
      <c r="BH46" s="176">
        <v>995</v>
      </c>
      <c r="BI46" s="176">
        <v>907</v>
      </c>
      <c r="BJ46" s="176">
        <v>962</v>
      </c>
      <c r="BK46" s="176">
        <v>881</v>
      </c>
      <c r="BL46" s="176">
        <v>805</v>
      </c>
      <c r="BM46" s="176">
        <v>754</v>
      </c>
      <c r="BN46" s="176">
        <v>749</v>
      </c>
      <c r="BO46" s="176">
        <v>620</v>
      </c>
      <c r="BP46" s="176">
        <v>618</v>
      </c>
      <c r="BQ46" s="176">
        <v>538</v>
      </c>
      <c r="BR46" s="176">
        <v>469</v>
      </c>
      <c r="BS46" s="176">
        <v>508</v>
      </c>
      <c r="BT46" s="176">
        <v>434</v>
      </c>
      <c r="BU46" s="176">
        <v>497</v>
      </c>
      <c r="BV46" s="176">
        <v>451</v>
      </c>
      <c r="BW46" s="176">
        <v>368</v>
      </c>
      <c r="BX46" s="176">
        <v>502</v>
      </c>
      <c r="BY46" s="176">
        <v>393</v>
      </c>
      <c r="BZ46" s="176">
        <v>392</v>
      </c>
      <c r="CA46" s="176">
        <v>421</v>
      </c>
      <c r="CB46" s="176">
        <v>346</v>
      </c>
      <c r="CC46" s="176">
        <v>321</v>
      </c>
      <c r="CD46" s="176">
        <v>291</v>
      </c>
      <c r="CE46" s="176">
        <v>293</v>
      </c>
      <c r="CF46" s="176">
        <v>273</v>
      </c>
      <c r="CG46" s="176">
        <v>206</v>
      </c>
      <c r="CH46" s="176">
        <v>190</v>
      </c>
      <c r="CI46" s="176">
        <v>184</v>
      </c>
      <c r="CJ46" s="176">
        <v>163</v>
      </c>
      <c r="CK46" s="176">
        <v>114</v>
      </c>
      <c r="CL46" s="176">
        <v>108</v>
      </c>
      <c r="CM46" s="176">
        <v>91</v>
      </c>
      <c r="CN46" s="176">
        <v>75</v>
      </c>
      <c r="CO46" s="176">
        <v>54</v>
      </c>
      <c r="CP46" s="176">
        <v>46</v>
      </c>
      <c r="CQ46" s="176">
        <v>39</v>
      </c>
      <c r="CR46" s="176">
        <v>29</v>
      </c>
      <c r="CS46" s="176">
        <v>35</v>
      </c>
      <c r="CT46" s="176">
        <v>14</v>
      </c>
      <c r="CU46" s="176">
        <v>25</v>
      </c>
      <c r="CV46" s="176">
        <v>13</v>
      </c>
      <c r="CW46" s="176">
        <v>14</v>
      </c>
      <c r="CX46" s="182">
        <v>15</v>
      </c>
      <c r="CY46" s="182">
        <v>5</v>
      </c>
      <c r="CZ46" s="182">
        <v>141</v>
      </c>
      <c r="DA46" s="182">
        <v>3</v>
      </c>
      <c r="DB46" s="182">
        <v>1026</v>
      </c>
      <c r="DC46" s="182">
        <v>318</v>
      </c>
      <c r="DD46" s="182">
        <v>675</v>
      </c>
      <c r="DE46" s="182">
        <f>SUM(C46:DD46)</f>
        <v>61966</v>
      </c>
    </row>
    <row r="47" spans="1:109" s="137" customFormat="1" ht="23.25" customHeight="1">
      <c r="A47" s="121"/>
      <c r="B47" s="136" t="s">
        <v>1</v>
      </c>
      <c r="C47" s="184">
        <f aca="true" t="shared" si="140" ref="C47:M47">SUM(C45:C46)</f>
        <v>804</v>
      </c>
      <c r="D47" s="184">
        <f t="shared" si="140"/>
        <v>855</v>
      </c>
      <c r="E47" s="184">
        <f t="shared" si="140"/>
        <v>790</v>
      </c>
      <c r="F47" s="184">
        <f t="shared" si="140"/>
        <v>835</v>
      </c>
      <c r="G47" s="184">
        <f t="shared" si="140"/>
        <v>877</v>
      </c>
      <c r="H47" s="184">
        <f t="shared" si="140"/>
        <v>915</v>
      </c>
      <c r="I47" s="184">
        <f t="shared" si="140"/>
        <v>890</v>
      </c>
      <c r="J47" s="184">
        <f t="shared" si="140"/>
        <v>923</v>
      </c>
      <c r="K47" s="184">
        <f t="shared" si="140"/>
        <v>981</v>
      </c>
      <c r="L47" s="184">
        <f t="shared" si="140"/>
        <v>979</v>
      </c>
      <c r="M47" s="184">
        <f t="shared" si="140"/>
        <v>1018</v>
      </c>
      <c r="N47" s="184">
        <f aca="true" t="shared" si="141" ref="N47:X47">SUM(N45:N46)</f>
        <v>1034</v>
      </c>
      <c r="O47" s="184">
        <f t="shared" si="141"/>
        <v>1238</v>
      </c>
      <c r="P47" s="184">
        <f t="shared" si="141"/>
        <v>1185</v>
      </c>
      <c r="Q47" s="184">
        <f t="shared" si="141"/>
        <v>1276</v>
      </c>
      <c r="R47" s="184">
        <f t="shared" si="141"/>
        <v>1424</v>
      </c>
      <c r="S47" s="184">
        <f t="shared" si="141"/>
        <v>1624</v>
      </c>
      <c r="T47" s="184">
        <f t="shared" si="141"/>
        <v>1665</v>
      </c>
      <c r="U47" s="184">
        <f t="shared" si="141"/>
        <v>1568</v>
      </c>
      <c r="V47" s="184">
        <f t="shared" si="141"/>
        <v>1612</v>
      </c>
      <c r="W47" s="184">
        <f t="shared" si="141"/>
        <v>1516</v>
      </c>
      <c r="X47" s="184">
        <f t="shared" si="141"/>
        <v>1627</v>
      </c>
      <c r="Y47" s="184">
        <f aca="true" t="shared" si="142" ref="Y47:AI47">SUM(Y45:Y46)</f>
        <v>1828</v>
      </c>
      <c r="Z47" s="184">
        <f t="shared" si="142"/>
        <v>1676</v>
      </c>
      <c r="AA47" s="184">
        <f t="shared" si="142"/>
        <v>1645</v>
      </c>
      <c r="AB47" s="184">
        <f t="shared" si="142"/>
        <v>1532</v>
      </c>
      <c r="AC47" s="184">
        <f t="shared" si="142"/>
        <v>1517</v>
      </c>
      <c r="AD47" s="184">
        <f t="shared" si="142"/>
        <v>1543</v>
      </c>
      <c r="AE47" s="184">
        <f t="shared" si="142"/>
        <v>1577</v>
      </c>
      <c r="AF47" s="184">
        <f t="shared" si="142"/>
        <v>1602</v>
      </c>
      <c r="AG47" s="184">
        <f t="shared" si="142"/>
        <v>1668</v>
      </c>
      <c r="AH47" s="184">
        <f t="shared" si="142"/>
        <v>1728</v>
      </c>
      <c r="AI47" s="184">
        <f t="shared" si="142"/>
        <v>1606</v>
      </c>
      <c r="AJ47" s="184">
        <f aca="true" t="shared" si="143" ref="AJ47:AT47">SUM(AJ45:AJ46)</f>
        <v>1767</v>
      </c>
      <c r="AK47" s="184">
        <f t="shared" si="143"/>
        <v>1710</v>
      </c>
      <c r="AL47" s="184">
        <f t="shared" si="143"/>
        <v>1669</v>
      </c>
      <c r="AM47" s="184">
        <f t="shared" si="143"/>
        <v>1740</v>
      </c>
      <c r="AN47" s="184">
        <f t="shared" si="143"/>
        <v>1684</v>
      </c>
      <c r="AO47" s="184">
        <f t="shared" si="143"/>
        <v>1703</v>
      </c>
      <c r="AP47" s="184">
        <f t="shared" si="143"/>
        <v>1633</v>
      </c>
      <c r="AQ47" s="184">
        <f t="shared" si="143"/>
        <v>1685</v>
      </c>
      <c r="AR47" s="184">
        <f t="shared" si="143"/>
        <v>1790</v>
      </c>
      <c r="AS47" s="184">
        <f t="shared" si="143"/>
        <v>1642</v>
      </c>
      <c r="AT47" s="184">
        <f t="shared" si="143"/>
        <v>1595</v>
      </c>
      <c r="AU47" s="184">
        <f aca="true" t="shared" si="144" ref="AU47:BE47">SUM(AU45:AU46)</f>
        <v>1826</v>
      </c>
      <c r="AV47" s="184">
        <f t="shared" si="144"/>
        <v>1795</v>
      </c>
      <c r="AW47" s="184">
        <f t="shared" si="144"/>
        <v>1700</v>
      </c>
      <c r="AX47" s="184">
        <f t="shared" si="144"/>
        <v>1827</v>
      </c>
      <c r="AY47" s="184">
        <f t="shared" si="144"/>
        <v>1882</v>
      </c>
      <c r="AZ47" s="184">
        <f t="shared" si="144"/>
        <v>1918</v>
      </c>
      <c r="BA47" s="184">
        <f t="shared" si="144"/>
        <v>1950</v>
      </c>
      <c r="BB47" s="184">
        <f t="shared" si="144"/>
        <v>1925</v>
      </c>
      <c r="BC47" s="184">
        <f t="shared" si="144"/>
        <v>1859</v>
      </c>
      <c r="BD47" s="184">
        <f t="shared" si="144"/>
        <v>1884</v>
      </c>
      <c r="BE47" s="184">
        <f t="shared" si="144"/>
        <v>1860</v>
      </c>
      <c r="BF47" s="184">
        <f aca="true" t="shared" si="145" ref="BF47:BP47">SUM(BF45:BF46)</f>
        <v>1836</v>
      </c>
      <c r="BG47" s="184">
        <f t="shared" si="145"/>
        <v>1968</v>
      </c>
      <c r="BH47" s="184">
        <f t="shared" si="145"/>
        <v>1770</v>
      </c>
      <c r="BI47" s="184">
        <f t="shared" si="145"/>
        <v>1600</v>
      </c>
      <c r="BJ47" s="184">
        <f t="shared" si="145"/>
        <v>1606</v>
      </c>
      <c r="BK47" s="184">
        <f t="shared" si="145"/>
        <v>1523</v>
      </c>
      <c r="BL47" s="184">
        <f t="shared" si="145"/>
        <v>1393</v>
      </c>
      <c r="BM47" s="184">
        <f t="shared" si="145"/>
        <v>1377</v>
      </c>
      <c r="BN47" s="184">
        <f t="shared" si="145"/>
        <v>1319</v>
      </c>
      <c r="BO47" s="184">
        <f t="shared" si="145"/>
        <v>1102</v>
      </c>
      <c r="BP47" s="184">
        <f t="shared" si="145"/>
        <v>1071</v>
      </c>
      <c r="BQ47" s="184">
        <f aca="true" t="shared" si="146" ref="BQ47:CA47">SUM(BQ45:BQ46)</f>
        <v>970</v>
      </c>
      <c r="BR47" s="184">
        <f t="shared" si="146"/>
        <v>832</v>
      </c>
      <c r="BS47" s="184">
        <f t="shared" si="146"/>
        <v>837</v>
      </c>
      <c r="BT47" s="184">
        <f t="shared" si="146"/>
        <v>780</v>
      </c>
      <c r="BU47" s="184">
        <f t="shared" si="146"/>
        <v>790</v>
      </c>
      <c r="BV47" s="184">
        <f t="shared" si="146"/>
        <v>750</v>
      </c>
      <c r="BW47" s="184">
        <f t="shared" si="146"/>
        <v>654</v>
      </c>
      <c r="BX47" s="184">
        <f t="shared" si="146"/>
        <v>783</v>
      </c>
      <c r="BY47" s="184">
        <f t="shared" si="146"/>
        <v>704</v>
      </c>
      <c r="BZ47" s="184">
        <f t="shared" si="146"/>
        <v>680</v>
      </c>
      <c r="CA47" s="184">
        <f t="shared" si="146"/>
        <v>711</v>
      </c>
      <c r="CB47" s="184">
        <f aca="true" t="shared" si="147" ref="CB47:CL47">SUM(CB45:CB46)</f>
        <v>568</v>
      </c>
      <c r="CC47" s="184">
        <f t="shared" si="147"/>
        <v>557</v>
      </c>
      <c r="CD47" s="184">
        <f t="shared" si="147"/>
        <v>476</v>
      </c>
      <c r="CE47" s="184">
        <f t="shared" si="147"/>
        <v>472</v>
      </c>
      <c r="CF47" s="184">
        <f t="shared" si="147"/>
        <v>417</v>
      </c>
      <c r="CG47" s="184">
        <f t="shared" si="147"/>
        <v>344</v>
      </c>
      <c r="CH47" s="184">
        <f t="shared" si="147"/>
        <v>296</v>
      </c>
      <c r="CI47" s="184">
        <f t="shared" si="147"/>
        <v>311</v>
      </c>
      <c r="CJ47" s="184">
        <f t="shared" si="147"/>
        <v>245</v>
      </c>
      <c r="CK47" s="184">
        <f t="shared" si="147"/>
        <v>197</v>
      </c>
      <c r="CL47" s="184">
        <f t="shared" si="147"/>
        <v>168</v>
      </c>
      <c r="CM47" s="184">
        <f aca="true" t="shared" si="148" ref="CM47:CW47">SUM(CM45:CM46)</f>
        <v>137</v>
      </c>
      <c r="CN47" s="184">
        <f t="shared" si="148"/>
        <v>120</v>
      </c>
      <c r="CO47" s="184">
        <f t="shared" si="148"/>
        <v>85</v>
      </c>
      <c r="CP47" s="184">
        <f t="shared" si="148"/>
        <v>72</v>
      </c>
      <c r="CQ47" s="184">
        <f t="shared" si="148"/>
        <v>71</v>
      </c>
      <c r="CR47" s="184">
        <f t="shared" si="148"/>
        <v>38</v>
      </c>
      <c r="CS47" s="184">
        <f t="shared" si="148"/>
        <v>56</v>
      </c>
      <c r="CT47" s="184">
        <f t="shared" si="148"/>
        <v>27</v>
      </c>
      <c r="CU47" s="184">
        <f t="shared" si="148"/>
        <v>32</v>
      </c>
      <c r="CV47" s="184">
        <f t="shared" si="148"/>
        <v>24</v>
      </c>
      <c r="CW47" s="184">
        <f t="shared" si="148"/>
        <v>28</v>
      </c>
      <c r="CX47" s="499">
        <f aca="true" t="shared" si="149" ref="CX47:DE47">SUM(CX45:CX46)</f>
        <v>24</v>
      </c>
      <c r="CY47" s="499">
        <f t="shared" si="149"/>
        <v>12</v>
      </c>
      <c r="CZ47" s="499">
        <f t="shared" si="149"/>
        <v>246</v>
      </c>
      <c r="DA47" s="499">
        <f t="shared" si="149"/>
        <v>6</v>
      </c>
      <c r="DB47" s="499">
        <f t="shared" si="149"/>
        <v>2649</v>
      </c>
      <c r="DC47" s="499">
        <f t="shared" si="149"/>
        <v>667</v>
      </c>
      <c r="DD47" s="499">
        <f t="shared" si="149"/>
        <v>1947</v>
      </c>
      <c r="DE47" s="499">
        <f t="shared" si="149"/>
        <v>117950</v>
      </c>
    </row>
    <row r="48" spans="1:109" s="135" customFormat="1" ht="22.5" customHeight="1">
      <c r="A48" s="133" t="s">
        <v>113</v>
      </c>
      <c r="B48" s="134" t="s">
        <v>10</v>
      </c>
      <c r="C48" s="176">
        <v>281</v>
      </c>
      <c r="D48" s="176">
        <v>273</v>
      </c>
      <c r="E48" s="176">
        <v>285</v>
      </c>
      <c r="F48" s="176">
        <v>276</v>
      </c>
      <c r="G48" s="176">
        <v>296</v>
      </c>
      <c r="H48" s="176">
        <v>288</v>
      </c>
      <c r="I48" s="176">
        <v>318</v>
      </c>
      <c r="J48" s="176">
        <v>301</v>
      </c>
      <c r="K48" s="176">
        <v>372</v>
      </c>
      <c r="L48" s="176">
        <v>335</v>
      </c>
      <c r="M48" s="176">
        <v>351</v>
      </c>
      <c r="N48" s="176">
        <v>382</v>
      </c>
      <c r="O48" s="176">
        <v>466</v>
      </c>
      <c r="P48" s="176">
        <v>382</v>
      </c>
      <c r="Q48" s="176">
        <v>434</v>
      </c>
      <c r="R48" s="176">
        <v>473</v>
      </c>
      <c r="S48" s="176">
        <v>536</v>
      </c>
      <c r="T48" s="176">
        <v>551</v>
      </c>
      <c r="U48" s="176">
        <v>511</v>
      </c>
      <c r="V48" s="176">
        <v>518</v>
      </c>
      <c r="W48" s="176">
        <v>541</v>
      </c>
      <c r="X48" s="176">
        <v>501</v>
      </c>
      <c r="Y48" s="176">
        <v>496</v>
      </c>
      <c r="Z48" s="176">
        <v>464</v>
      </c>
      <c r="AA48" s="176">
        <v>512</v>
      </c>
      <c r="AB48" s="176">
        <v>491</v>
      </c>
      <c r="AC48" s="176">
        <v>481</v>
      </c>
      <c r="AD48" s="176">
        <v>494</v>
      </c>
      <c r="AE48" s="176">
        <v>522</v>
      </c>
      <c r="AF48" s="176">
        <v>514</v>
      </c>
      <c r="AG48" s="176">
        <v>527</v>
      </c>
      <c r="AH48" s="176">
        <v>517</v>
      </c>
      <c r="AI48" s="176">
        <v>564</v>
      </c>
      <c r="AJ48" s="176">
        <v>638</v>
      </c>
      <c r="AK48" s="176">
        <v>535</v>
      </c>
      <c r="AL48" s="176">
        <v>587</v>
      </c>
      <c r="AM48" s="176">
        <v>554</v>
      </c>
      <c r="AN48" s="176">
        <v>513</v>
      </c>
      <c r="AO48" s="176">
        <v>521</v>
      </c>
      <c r="AP48" s="176">
        <v>498</v>
      </c>
      <c r="AQ48" s="176">
        <v>532</v>
      </c>
      <c r="AR48" s="176">
        <v>532</v>
      </c>
      <c r="AS48" s="176">
        <v>461</v>
      </c>
      <c r="AT48" s="176">
        <v>460</v>
      </c>
      <c r="AU48" s="176">
        <v>481</v>
      </c>
      <c r="AV48" s="176">
        <v>476</v>
      </c>
      <c r="AW48" s="176">
        <v>464</v>
      </c>
      <c r="AX48" s="176">
        <v>534</v>
      </c>
      <c r="AY48" s="176">
        <v>528</v>
      </c>
      <c r="AZ48" s="176">
        <v>497</v>
      </c>
      <c r="BA48" s="176">
        <v>548</v>
      </c>
      <c r="BB48" s="176">
        <v>501</v>
      </c>
      <c r="BC48" s="176">
        <v>525</v>
      </c>
      <c r="BD48" s="176">
        <v>519</v>
      </c>
      <c r="BE48" s="176">
        <v>462</v>
      </c>
      <c r="BF48" s="176">
        <v>437</v>
      </c>
      <c r="BG48" s="176">
        <v>485</v>
      </c>
      <c r="BH48" s="176">
        <v>436</v>
      </c>
      <c r="BI48" s="176">
        <v>442</v>
      </c>
      <c r="BJ48" s="176">
        <v>418</v>
      </c>
      <c r="BK48" s="176">
        <v>389</v>
      </c>
      <c r="BL48" s="176">
        <v>380</v>
      </c>
      <c r="BM48" s="176">
        <v>369</v>
      </c>
      <c r="BN48" s="176">
        <v>358</v>
      </c>
      <c r="BO48" s="176">
        <v>325</v>
      </c>
      <c r="BP48" s="176">
        <v>269</v>
      </c>
      <c r="BQ48" s="176">
        <v>246</v>
      </c>
      <c r="BR48" s="176">
        <v>181</v>
      </c>
      <c r="BS48" s="176">
        <v>203</v>
      </c>
      <c r="BT48" s="176">
        <v>219</v>
      </c>
      <c r="BU48" s="176">
        <v>205</v>
      </c>
      <c r="BV48" s="176">
        <v>200</v>
      </c>
      <c r="BW48" s="176">
        <v>171</v>
      </c>
      <c r="BX48" s="176">
        <v>210</v>
      </c>
      <c r="BY48" s="176">
        <v>157</v>
      </c>
      <c r="BZ48" s="176">
        <v>163</v>
      </c>
      <c r="CA48" s="176">
        <v>151</v>
      </c>
      <c r="CB48" s="176">
        <v>134</v>
      </c>
      <c r="CC48" s="176">
        <v>127</v>
      </c>
      <c r="CD48" s="176">
        <v>94</v>
      </c>
      <c r="CE48" s="176">
        <v>100</v>
      </c>
      <c r="CF48" s="176">
        <v>70</v>
      </c>
      <c r="CG48" s="176">
        <v>72</v>
      </c>
      <c r="CH48" s="176">
        <v>58</v>
      </c>
      <c r="CI48" s="176">
        <v>45</v>
      </c>
      <c r="CJ48" s="176">
        <v>38</v>
      </c>
      <c r="CK48" s="176">
        <v>28</v>
      </c>
      <c r="CL48" s="176">
        <v>24</v>
      </c>
      <c r="CM48" s="176">
        <v>27</v>
      </c>
      <c r="CN48" s="176">
        <v>18</v>
      </c>
      <c r="CO48" s="176">
        <v>16</v>
      </c>
      <c r="CP48" s="176">
        <v>11</v>
      </c>
      <c r="CQ48" s="176">
        <v>11</v>
      </c>
      <c r="CR48" s="176">
        <v>8</v>
      </c>
      <c r="CS48" s="176">
        <v>6</v>
      </c>
      <c r="CT48" s="176">
        <v>3</v>
      </c>
      <c r="CU48" s="176">
        <v>4</v>
      </c>
      <c r="CV48" s="176">
        <v>3</v>
      </c>
      <c r="CW48" s="176">
        <v>3</v>
      </c>
      <c r="CX48" s="182">
        <v>1</v>
      </c>
      <c r="CY48" s="182" t="s">
        <v>86</v>
      </c>
      <c r="CZ48" s="182">
        <v>5</v>
      </c>
      <c r="DA48" s="182" t="s">
        <v>86</v>
      </c>
      <c r="DB48" s="182">
        <v>826</v>
      </c>
      <c r="DC48" s="182">
        <v>369</v>
      </c>
      <c r="DD48" s="182">
        <v>48</v>
      </c>
      <c r="DE48" s="182">
        <f>SUM(C48:DD48)</f>
        <v>34182</v>
      </c>
    </row>
    <row r="49" spans="1:109" s="135" customFormat="1" ht="22.5" customHeight="1">
      <c r="A49" s="133"/>
      <c r="B49" s="134" t="s">
        <v>11</v>
      </c>
      <c r="C49" s="176">
        <v>257</v>
      </c>
      <c r="D49" s="176">
        <v>267</v>
      </c>
      <c r="E49" s="176">
        <v>270</v>
      </c>
      <c r="F49" s="176">
        <v>254</v>
      </c>
      <c r="G49" s="176">
        <v>312</v>
      </c>
      <c r="H49" s="176">
        <v>296</v>
      </c>
      <c r="I49" s="176">
        <v>311</v>
      </c>
      <c r="J49" s="176">
        <v>312</v>
      </c>
      <c r="K49" s="176">
        <v>269</v>
      </c>
      <c r="L49" s="176">
        <v>340</v>
      </c>
      <c r="M49" s="176">
        <v>356</v>
      </c>
      <c r="N49" s="176">
        <v>328</v>
      </c>
      <c r="O49" s="176">
        <v>368</v>
      </c>
      <c r="P49" s="176">
        <v>400</v>
      </c>
      <c r="Q49" s="176">
        <v>404</v>
      </c>
      <c r="R49" s="176">
        <v>481</v>
      </c>
      <c r="S49" s="176">
        <v>500</v>
      </c>
      <c r="T49" s="176">
        <v>518</v>
      </c>
      <c r="U49" s="176">
        <v>493</v>
      </c>
      <c r="V49" s="176">
        <v>496</v>
      </c>
      <c r="W49" s="176">
        <v>461</v>
      </c>
      <c r="X49" s="176">
        <v>485</v>
      </c>
      <c r="Y49" s="176">
        <v>478</v>
      </c>
      <c r="Z49" s="176">
        <v>491</v>
      </c>
      <c r="AA49" s="176">
        <v>488</v>
      </c>
      <c r="AB49" s="176">
        <v>479</v>
      </c>
      <c r="AC49" s="176">
        <v>491</v>
      </c>
      <c r="AD49" s="176">
        <v>522</v>
      </c>
      <c r="AE49" s="176">
        <v>520</v>
      </c>
      <c r="AF49" s="176">
        <v>529</v>
      </c>
      <c r="AG49" s="176">
        <v>560</v>
      </c>
      <c r="AH49" s="176">
        <v>513</v>
      </c>
      <c r="AI49" s="176">
        <v>577</v>
      </c>
      <c r="AJ49" s="176">
        <v>542</v>
      </c>
      <c r="AK49" s="176">
        <v>579</v>
      </c>
      <c r="AL49" s="176">
        <v>582</v>
      </c>
      <c r="AM49" s="176">
        <v>616</v>
      </c>
      <c r="AN49" s="176">
        <v>549</v>
      </c>
      <c r="AO49" s="176">
        <v>542</v>
      </c>
      <c r="AP49" s="176">
        <v>530</v>
      </c>
      <c r="AQ49" s="176">
        <v>562</v>
      </c>
      <c r="AR49" s="176">
        <v>540</v>
      </c>
      <c r="AS49" s="176">
        <v>574</v>
      </c>
      <c r="AT49" s="176">
        <v>566</v>
      </c>
      <c r="AU49" s="176">
        <v>597</v>
      </c>
      <c r="AV49" s="176">
        <v>563</v>
      </c>
      <c r="AW49" s="176">
        <v>583</v>
      </c>
      <c r="AX49" s="176">
        <v>618</v>
      </c>
      <c r="AY49" s="176">
        <v>654</v>
      </c>
      <c r="AZ49" s="176">
        <v>612</v>
      </c>
      <c r="BA49" s="176">
        <v>653</v>
      </c>
      <c r="BB49" s="176">
        <v>569</v>
      </c>
      <c r="BC49" s="176">
        <v>664</v>
      </c>
      <c r="BD49" s="176">
        <v>649</v>
      </c>
      <c r="BE49" s="176">
        <v>590</v>
      </c>
      <c r="BF49" s="176">
        <v>602</v>
      </c>
      <c r="BG49" s="176">
        <v>607</v>
      </c>
      <c r="BH49" s="176">
        <v>573</v>
      </c>
      <c r="BI49" s="176">
        <v>552</v>
      </c>
      <c r="BJ49" s="176">
        <v>559</v>
      </c>
      <c r="BK49" s="176">
        <v>523</v>
      </c>
      <c r="BL49" s="176">
        <v>528</v>
      </c>
      <c r="BM49" s="176">
        <v>463</v>
      </c>
      <c r="BN49" s="176">
        <v>458</v>
      </c>
      <c r="BO49" s="176">
        <v>394</v>
      </c>
      <c r="BP49" s="176">
        <v>378</v>
      </c>
      <c r="BQ49" s="176">
        <v>357</v>
      </c>
      <c r="BR49" s="176">
        <v>288</v>
      </c>
      <c r="BS49" s="176">
        <v>313</v>
      </c>
      <c r="BT49" s="176">
        <v>281</v>
      </c>
      <c r="BU49" s="176">
        <v>287</v>
      </c>
      <c r="BV49" s="176">
        <v>297</v>
      </c>
      <c r="BW49" s="176">
        <v>223</v>
      </c>
      <c r="BX49" s="176">
        <v>294</v>
      </c>
      <c r="BY49" s="176">
        <v>246</v>
      </c>
      <c r="BZ49" s="176">
        <v>230</v>
      </c>
      <c r="CA49" s="176">
        <v>218</v>
      </c>
      <c r="CB49" s="176">
        <v>185</v>
      </c>
      <c r="CC49" s="176">
        <v>206</v>
      </c>
      <c r="CD49" s="176">
        <v>159</v>
      </c>
      <c r="CE49" s="176">
        <v>173</v>
      </c>
      <c r="CF49" s="176">
        <v>132</v>
      </c>
      <c r="CG49" s="176">
        <v>126</v>
      </c>
      <c r="CH49" s="176">
        <v>116</v>
      </c>
      <c r="CI49" s="176">
        <v>85</v>
      </c>
      <c r="CJ49" s="176">
        <v>74</v>
      </c>
      <c r="CK49" s="176">
        <v>77</v>
      </c>
      <c r="CL49" s="176">
        <v>57</v>
      </c>
      <c r="CM49" s="176">
        <v>39</v>
      </c>
      <c r="CN49" s="176">
        <v>32</v>
      </c>
      <c r="CO49" s="176">
        <v>29</v>
      </c>
      <c r="CP49" s="176">
        <v>28</v>
      </c>
      <c r="CQ49" s="176">
        <v>17</v>
      </c>
      <c r="CR49" s="176">
        <v>21</v>
      </c>
      <c r="CS49" s="176">
        <v>11</v>
      </c>
      <c r="CT49" s="176">
        <v>13</v>
      </c>
      <c r="CU49" s="176">
        <v>8</v>
      </c>
      <c r="CV49" s="176">
        <v>7</v>
      </c>
      <c r="CW49" s="176">
        <v>4</v>
      </c>
      <c r="CX49" s="182">
        <v>3</v>
      </c>
      <c r="CY49" s="182">
        <v>2</v>
      </c>
      <c r="CZ49" s="182">
        <v>6</v>
      </c>
      <c r="DA49" s="182">
        <v>1</v>
      </c>
      <c r="DB49" s="182">
        <v>658</v>
      </c>
      <c r="DC49" s="182">
        <v>323</v>
      </c>
      <c r="DD49" s="182">
        <v>36</v>
      </c>
      <c r="DE49" s="182">
        <f>SUM(C49:DD49)</f>
        <v>38059</v>
      </c>
    </row>
    <row r="50" spans="1:109" s="137" customFormat="1" ht="23.25" customHeight="1">
      <c r="A50" s="121"/>
      <c r="B50" s="136" t="s">
        <v>1</v>
      </c>
      <c r="C50" s="184">
        <f aca="true" t="shared" si="150" ref="C50:M50">SUM(C48:C49)</f>
        <v>538</v>
      </c>
      <c r="D50" s="184">
        <f t="shared" si="150"/>
        <v>540</v>
      </c>
      <c r="E50" s="184">
        <f t="shared" si="150"/>
        <v>555</v>
      </c>
      <c r="F50" s="184">
        <f t="shared" si="150"/>
        <v>530</v>
      </c>
      <c r="G50" s="184">
        <f t="shared" si="150"/>
        <v>608</v>
      </c>
      <c r="H50" s="184">
        <f t="shared" si="150"/>
        <v>584</v>
      </c>
      <c r="I50" s="184">
        <f t="shared" si="150"/>
        <v>629</v>
      </c>
      <c r="J50" s="184">
        <f t="shared" si="150"/>
        <v>613</v>
      </c>
      <c r="K50" s="184">
        <f t="shared" si="150"/>
        <v>641</v>
      </c>
      <c r="L50" s="184">
        <f t="shared" si="150"/>
        <v>675</v>
      </c>
      <c r="M50" s="184">
        <f t="shared" si="150"/>
        <v>707</v>
      </c>
      <c r="N50" s="184">
        <f aca="true" t="shared" si="151" ref="N50:X50">SUM(N48:N49)</f>
        <v>710</v>
      </c>
      <c r="O50" s="184">
        <f t="shared" si="151"/>
        <v>834</v>
      </c>
      <c r="P50" s="184">
        <f t="shared" si="151"/>
        <v>782</v>
      </c>
      <c r="Q50" s="184">
        <f t="shared" si="151"/>
        <v>838</v>
      </c>
      <c r="R50" s="184">
        <f t="shared" si="151"/>
        <v>954</v>
      </c>
      <c r="S50" s="184">
        <f t="shared" si="151"/>
        <v>1036</v>
      </c>
      <c r="T50" s="184">
        <f t="shared" si="151"/>
        <v>1069</v>
      </c>
      <c r="U50" s="184">
        <f t="shared" si="151"/>
        <v>1004</v>
      </c>
      <c r="V50" s="184">
        <f t="shared" si="151"/>
        <v>1014</v>
      </c>
      <c r="W50" s="184">
        <f t="shared" si="151"/>
        <v>1002</v>
      </c>
      <c r="X50" s="184">
        <f t="shared" si="151"/>
        <v>986</v>
      </c>
      <c r="Y50" s="184">
        <f aca="true" t="shared" si="152" ref="Y50:AI50">SUM(Y48:Y49)</f>
        <v>974</v>
      </c>
      <c r="Z50" s="184">
        <f t="shared" si="152"/>
        <v>955</v>
      </c>
      <c r="AA50" s="184">
        <f t="shared" si="152"/>
        <v>1000</v>
      </c>
      <c r="AB50" s="184">
        <f t="shared" si="152"/>
        <v>970</v>
      </c>
      <c r="AC50" s="184">
        <f t="shared" si="152"/>
        <v>972</v>
      </c>
      <c r="AD50" s="184">
        <f t="shared" si="152"/>
        <v>1016</v>
      </c>
      <c r="AE50" s="184">
        <f t="shared" si="152"/>
        <v>1042</v>
      </c>
      <c r="AF50" s="184">
        <f t="shared" si="152"/>
        <v>1043</v>
      </c>
      <c r="AG50" s="184">
        <f t="shared" si="152"/>
        <v>1087</v>
      </c>
      <c r="AH50" s="184">
        <f t="shared" si="152"/>
        <v>1030</v>
      </c>
      <c r="AI50" s="184">
        <f t="shared" si="152"/>
        <v>1141</v>
      </c>
      <c r="AJ50" s="184">
        <f aca="true" t="shared" si="153" ref="AJ50:AT50">SUM(AJ48:AJ49)</f>
        <v>1180</v>
      </c>
      <c r="AK50" s="184">
        <f t="shared" si="153"/>
        <v>1114</v>
      </c>
      <c r="AL50" s="184">
        <f t="shared" si="153"/>
        <v>1169</v>
      </c>
      <c r="AM50" s="184">
        <f t="shared" si="153"/>
        <v>1170</v>
      </c>
      <c r="AN50" s="184">
        <f t="shared" si="153"/>
        <v>1062</v>
      </c>
      <c r="AO50" s="184">
        <f t="shared" si="153"/>
        <v>1063</v>
      </c>
      <c r="AP50" s="184">
        <f t="shared" si="153"/>
        <v>1028</v>
      </c>
      <c r="AQ50" s="184">
        <f t="shared" si="153"/>
        <v>1094</v>
      </c>
      <c r="AR50" s="184">
        <f t="shared" si="153"/>
        <v>1072</v>
      </c>
      <c r="AS50" s="184">
        <f t="shared" si="153"/>
        <v>1035</v>
      </c>
      <c r="AT50" s="184">
        <f t="shared" si="153"/>
        <v>1026</v>
      </c>
      <c r="AU50" s="184">
        <f aca="true" t="shared" si="154" ref="AU50:BE50">SUM(AU48:AU49)</f>
        <v>1078</v>
      </c>
      <c r="AV50" s="184">
        <f t="shared" si="154"/>
        <v>1039</v>
      </c>
      <c r="AW50" s="184">
        <f t="shared" si="154"/>
        <v>1047</v>
      </c>
      <c r="AX50" s="184">
        <f t="shared" si="154"/>
        <v>1152</v>
      </c>
      <c r="AY50" s="184">
        <f t="shared" si="154"/>
        <v>1182</v>
      </c>
      <c r="AZ50" s="184">
        <f t="shared" si="154"/>
        <v>1109</v>
      </c>
      <c r="BA50" s="184">
        <f t="shared" si="154"/>
        <v>1201</v>
      </c>
      <c r="BB50" s="184">
        <f t="shared" si="154"/>
        <v>1070</v>
      </c>
      <c r="BC50" s="184">
        <f t="shared" si="154"/>
        <v>1189</v>
      </c>
      <c r="BD50" s="184">
        <f t="shared" si="154"/>
        <v>1168</v>
      </c>
      <c r="BE50" s="184">
        <f t="shared" si="154"/>
        <v>1052</v>
      </c>
      <c r="BF50" s="184">
        <f aca="true" t="shared" si="155" ref="BF50:BP50">SUM(BF48:BF49)</f>
        <v>1039</v>
      </c>
      <c r="BG50" s="184">
        <f t="shared" si="155"/>
        <v>1092</v>
      </c>
      <c r="BH50" s="184">
        <f t="shared" si="155"/>
        <v>1009</v>
      </c>
      <c r="BI50" s="184">
        <f t="shared" si="155"/>
        <v>994</v>
      </c>
      <c r="BJ50" s="184">
        <f t="shared" si="155"/>
        <v>977</v>
      </c>
      <c r="BK50" s="184">
        <f t="shared" si="155"/>
        <v>912</v>
      </c>
      <c r="BL50" s="184">
        <f t="shared" si="155"/>
        <v>908</v>
      </c>
      <c r="BM50" s="184">
        <f t="shared" si="155"/>
        <v>832</v>
      </c>
      <c r="BN50" s="184">
        <f t="shared" si="155"/>
        <v>816</v>
      </c>
      <c r="BO50" s="184">
        <f t="shared" si="155"/>
        <v>719</v>
      </c>
      <c r="BP50" s="184">
        <f t="shared" si="155"/>
        <v>647</v>
      </c>
      <c r="BQ50" s="184">
        <f aca="true" t="shared" si="156" ref="BQ50:CA50">SUM(BQ48:BQ49)</f>
        <v>603</v>
      </c>
      <c r="BR50" s="184">
        <f t="shared" si="156"/>
        <v>469</v>
      </c>
      <c r="BS50" s="184">
        <f t="shared" si="156"/>
        <v>516</v>
      </c>
      <c r="BT50" s="184">
        <f t="shared" si="156"/>
        <v>500</v>
      </c>
      <c r="BU50" s="184">
        <f t="shared" si="156"/>
        <v>492</v>
      </c>
      <c r="BV50" s="184">
        <f t="shared" si="156"/>
        <v>497</v>
      </c>
      <c r="BW50" s="184">
        <f t="shared" si="156"/>
        <v>394</v>
      </c>
      <c r="BX50" s="184">
        <f t="shared" si="156"/>
        <v>504</v>
      </c>
      <c r="BY50" s="184">
        <f t="shared" si="156"/>
        <v>403</v>
      </c>
      <c r="BZ50" s="184">
        <f t="shared" si="156"/>
        <v>393</v>
      </c>
      <c r="CA50" s="184">
        <f t="shared" si="156"/>
        <v>369</v>
      </c>
      <c r="CB50" s="184">
        <f aca="true" t="shared" si="157" ref="CB50:CL50">SUM(CB48:CB49)</f>
        <v>319</v>
      </c>
      <c r="CC50" s="184">
        <f t="shared" si="157"/>
        <v>333</v>
      </c>
      <c r="CD50" s="184">
        <f t="shared" si="157"/>
        <v>253</v>
      </c>
      <c r="CE50" s="184">
        <f t="shared" si="157"/>
        <v>273</v>
      </c>
      <c r="CF50" s="184">
        <f t="shared" si="157"/>
        <v>202</v>
      </c>
      <c r="CG50" s="184">
        <f t="shared" si="157"/>
        <v>198</v>
      </c>
      <c r="CH50" s="184">
        <f t="shared" si="157"/>
        <v>174</v>
      </c>
      <c r="CI50" s="184">
        <f t="shared" si="157"/>
        <v>130</v>
      </c>
      <c r="CJ50" s="184">
        <f t="shared" si="157"/>
        <v>112</v>
      </c>
      <c r="CK50" s="184">
        <f t="shared" si="157"/>
        <v>105</v>
      </c>
      <c r="CL50" s="184">
        <f t="shared" si="157"/>
        <v>81</v>
      </c>
      <c r="CM50" s="184">
        <f aca="true" t="shared" si="158" ref="CM50:CW50">SUM(CM48:CM49)</f>
        <v>66</v>
      </c>
      <c r="CN50" s="184">
        <f t="shared" si="158"/>
        <v>50</v>
      </c>
      <c r="CO50" s="184">
        <f t="shared" si="158"/>
        <v>45</v>
      </c>
      <c r="CP50" s="184">
        <f t="shared" si="158"/>
        <v>39</v>
      </c>
      <c r="CQ50" s="184">
        <f t="shared" si="158"/>
        <v>28</v>
      </c>
      <c r="CR50" s="184">
        <f t="shared" si="158"/>
        <v>29</v>
      </c>
      <c r="CS50" s="184">
        <f t="shared" si="158"/>
        <v>17</v>
      </c>
      <c r="CT50" s="184">
        <f t="shared" si="158"/>
        <v>16</v>
      </c>
      <c r="CU50" s="184">
        <f t="shared" si="158"/>
        <v>12</v>
      </c>
      <c r="CV50" s="184">
        <f t="shared" si="158"/>
        <v>10</v>
      </c>
      <c r="CW50" s="184">
        <f t="shared" si="158"/>
        <v>7</v>
      </c>
      <c r="CX50" s="499">
        <f aca="true" t="shared" si="159" ref="CX50:DE50">SUM(CX48:CX49)</f>
        <v>4</v>
      </c>
      <c r="CY50" s="499">
        <f t="shared" si="159"/>
        <v>2</v>
      </c>
      <c r="CZ50" s="499">
        <f t="shared" si="159"/>
        <v>11</v>
      </c>
      <c r="DA50" s="499">
        <f t="shared" si="159"/>
        <v>1</v>
      </c>
      <c r="DB50" s="499">
        <f t="shared" si="159"/>
        <v>1484</v>
      </c>
      <c r="DC50" s="499">
        <f t="shared" si="159"/>
        <v>692</v>
      </c>
      <c r="DD50" s="499">
        <f t="shared" si="159"/>
        <v>84</v>
      </c>
      <c r="DE50" s="499">
        <f t="shared" si="159"/>
        <v>72241</v>
      </c>
    </row>
    <row r="51" spans="1:109" s="135" customFormat="1" ht="22.5" customHeight="1">
      <c r="A51" s="133" t="s">
        <v>106</v>
      </c>
      <c r="B51" s="134" t="s">
        <v>10</v>
      </c>
      <c r="C51" s="176">
        <v>706</v>
      </c>
      <c r="D51" s="176">
        <v>748</v>
      </c>
      <c r="E51" s="176">
        <v>680</v>
      </c>
      <c r="F51" s="176">
        <v>741</v>
      </c>
      <c r="G51" s="176">
        <v>869</v>
      </c>
      <c r="H51" s="176">
        <v>891</v>
      </c>
      <c r="I51" s="176">
        <v>866</v>
      </c>
      <c r="J51" s="176">
        <v>914</v>
      </c>
      <c r="K51" s="176">
        <v>913</v>
      </c>
      <c r="L51" s="176">
        <v>928</v>
      </c>
      <c r="M51" s="176">
        <v>873</v>
      </c>
      <c r="N51" s="176">
        <v>861</v>
      </c>
      <c r="O51" s="176">
        <v>892</v>
      </c>
      <c r="P51" s="176">
        <v>881</v>
      </c>
      <c r="Q51" s="176">
        <v>955</v>
      </c>
      <c r="R51" s="176">
        <v>1046</v>
      </c>
      <c r="S51" s="176">
        <v>1030</v>
      </c>
      <c r="T51" s="176">
        <v>1079</v>
      </c>
      <c r="U51" s="176">
        <v>984</v>
      </c>
      <c r="V51" s="176">
        <v>951</v>
      </c>
      <c r="W51" s="176">
        <v>962</v>
      </c>
      <c r="X51" s="176">
        <v>831</v>
      </c>
      <c r="Y51" s="176">
        <v>869</v>
      </c>
      <c r="Z51" s="176">
        <v>812</v>
      </c>
      <c r="AA51" s="176">
        <v>905</v>
      </c>
      <c r="AB51" s="176">
        <v>738</v>
      </c>
      <c r="AC51" s="176">
        <v>820</v>
      </c>
      <c r="AD51" s="176">
        <v>861</v>
      </c>
      <c r="AE51" s="176">
        <v>969</v>
      </c>
      <c r="AF51" s="176">
        <v>994</v>
      </c>
      <c r="AG51" s="176">
        <v>1049</v>
      </c>
      <c r="AH51" s="176">
        <v>1111</v>
      </c>
      <c r="AI51" s="176">
        <v>1279</v>
      </c>
      <c r="AJ51" s="176">
        <v>1272</v>
      </c>
      <c r="AK51" s="176">
        <v>1305</v>
      </c>
      <c r="AL51" s="176">
        <v>1230</v>
      </c>
      <c r="AM51" s="176">
        <v>1213</v>
      </c>
      <c r="AN51" s="176">
        <v>1271</v>
      </c>
      <c r="AO51" s="176">
        <v>1232</v>
      </c>
      <c r="AP51" s="176">
        <v>1192</v>
      </c>
      <c r="AQ51" s="176">
        <v>1203</v>
      </c>
      <c r="AR51" s="176">
        <v>1235</v>
      </c>
      <c r="AS51" s="176">
        <v>1249</v>
      </c>
      <c r="AT51" s="176">
        <v>1165</v>
      </c>
      <c r="AU51" s="176">
        <v>1172</v>
      </c>
      <c r="AV51" s="176">
        <v>1085</v>
      </c>
      <c r="AW51" s="176">
        <v>1032</v>
      </c>
      <c r="AX51" s="176">
        <v>1100</v>
      </c>
      <c r="AY51" s="176">
        <v>997</v>
      </c>
      <c r="AZ51" s="176">
        <v>1018</v>
      </c>
      <c r="BA51" s="176">
        <v>996</v>
      </c>
      <c r="BB51" s="176">
        <v>1013</v>
      </c>
      <c r="BC51" s="176">
        <v>981</v>
      </c>
      <c r="BD51" s="176">
        <v>979</v>
      </c>
      <c r="BE51" s="176">
        <v>860</v>
      </c>
      <c r="BF51" s="176">
        <v>889</v>
      </c>
      <c r="BG51" s="176">
        <v>825</v>
      </c>
      <c r="BH51" s="176">
        <v>820</v>
      </c>
      <c r="BI51" s="176">
        <v>769</v>
      </c>
      <c r="BJ51" s="176">
        <v>724</v>
      </c>
      <c r="BK51" s="176">
        <v>605</v>
      </c>
      <c r="BL51" s="176">
        <v>636</v>
      </c>
      <c r="BM51" s="176">
        <v>578</v>
      </c>
      <c r="BN51" s="176">
        <v>571</v>
      </c>
      <c r="BO51" s="176">
        <v>458</v>
      </c>
      <c r="BP51" s="176">
        <v>450</v>
      </c>
      <c r="BQ51" s="176">
        <v>367</v>
      </c>
      <c r="BR51" s="176">
        <v>345</v>
      </c>
      <c r="BS51" s="176">
        <v>355</v>
      </c>
      <c r="BT51" s="176">
        <v>303</v>
      </c>
      <c r="BU51" s="176">
        <v>280</v>
      </c>
      <c r="BV51" s="176">
        <v>273</v>
      </c>
      <c r="BW51" s="176">
        <v>246</v>
      </c>
      <c r="BX51" s="176">
        <v>294</v>
      </c>
      <c r="BY51" s="176">
        <v>222</v>
      </c>
      <c r="BZ51" s="176">
        <v>207</v>
      </c>
      <c r="CA51" s="176">
        <v>227</v>
      </c>
      <c r="CB51" s="176">
        <v>178</v>
      </c>
      <c r="CC51" s="176">
        <v>160</v>
      </c>
      <c r="CD51" s="176">
        <v>136</v>
      </c>
      <c r="CE51" s="176">
        <v>133</v>
      </c>
      <c r="CF51" s="176">
        <v>115</v>
      </c>
      <c r="CG51" s="176">
        <v>81</v>
      </c>
      <c r="CH51" s="176">
        <v>76</v>
      </c>
      <c r="CI51" s="176">
        <v>62</v>
      </c>
      <c r="CJ51" s="176">
        <v>56</v>
      </c>
      <c r="CK51" s="176">
        <v>42</v>
      </c>
      <c r="CL51" s="176">
        <v>32</v>
      </c>
      <c r="CM51" s="176">
        <v>29</v>
      </c>
      <c r="CN51" s="176">
        <v>30</v>
      </c>
      <c r="CO51" s="176">
        <v>16</v>
      </c>
      <c r="CP51" s="176">
        <v>17</v>
      </c>
      <c r="CQ51" s="176">
        <v>12</v>
      </c>
      <c r="CR51" s="176">
        <v>6</v>
      </c>
      <c r="CS51" s="176">
        <v>7</v>
      </c>
      <c r="CT51" s="176">
        <v>7</v>
      </c>
      <c r="CU51" s="176">
        <v>2</v>
      </c>
      <c r="CV51" s="176">
        <v>5</v>
      </c>
      <c r="CW51" s="176">
        <v>4</v>
      </c>
      <c r="CX51" s="182">
        <v>1</v>
      </c>
      <c r="CY51" s="182">
        <v>3</v>
      </c>
      <c r="CZ51" s="182">
        <v>16</v>
      </c>
      <c r="DA51" s="182" t="s">
        <v>86</v>
      </c>
      <c r="DB51" s="182">
        <v>581</v>
      </c>
      <c r="DC51" s="182">
        <v>410</v>
      </c>
      <c r="DD51" s="182">
        <v>260</v>
      </c>
      <c r="DE51" s="182">
        <f>SUM(C51:DD51)</f>
        <v>67729</v>
      </c>
    </row>
    <row r="52" spans="1:109" s="135" customFormat="1" ht="22.5" customHeight="1">
      <c r="A52" s="133"/>
      <c r="B52" s="134" t="s">
        <v>11</v>
      </c>
      <c r="C52" s="176">
        <v>641</v>
      </c>
      <c r="D52" s="176">
        <v>673</v>
      </c>
      <c r="E52" s="176">
        <v>656</v>
      </c>
      <c r="F52" s="176">
        <v>723</v>
      </c>
      <c r="G52" s="176">
        <v>743</v>
      </c>
      <c r="H52" s="176">
        <v>820</v>
      </c>
      <c r="I52" s="176">
        <v>776</v>
      </c>
      <c r="J52" s="176">
        <v>849</v>
      </c>
      <c r="K52" s="176">
        <v>834</v>
      </c>
      <c r="L52" s="176">
        <v>841</v>
      </c>
      <c r="M52" s="176">
        <v>835</v>
      </c>
      <c r="N52" s="176">
        <v>905</v>
      </c>
      <c r="O52" s="176">
        <v>920</v>
      </c>
      <c r="P52" s="176">
        <v>905</v>
      </c>
      <c r="Q52" s="176">
        <v>917</v>
      </c>
      <c r="R52" s="176">
        <v>1010</v>
      </c>
      <c r="S52" s="176">
        <v>1034</v>
      </c>
      <c r="T52" s="176">
        <v>1026</v>
      </c>
      <c r="U52" s="176">
        <v>958</v>
      </c>
      <c r="V52" s="176">
        <v>951</v>
      </c>
      <c r="W52" s="176">
        <v>927</v>
      </c>
      <c r="X52" s="176">
        <v>911</v>
      </c>
      <c r="Y52" s="176">
        <v>925</v>
      </c>
      <c r="Z52" s="176">
        <v>887</v>
      </c>
      <c r="AA52" s="176">
        <v>890</v>
      </c>
      <c r="AB52" s="176">
        <v>816</v>
      </c>
      <c r="AC52" s="176">
        <v>944</v>
      </c>
      <c r="AD52" s="176">
        <v>1034</v>
      </c>
      <c r="AE52" s="176">
        <v>1116</v>
      </c>
      <c r="AF52" s="176">
        <v>1209</v>
      </c>
      <c r="AG52" s="176">
        <v>1261</v>
      </c>
      <c r="AH52" s="176">
        <v>1424</v>
      </c>
      <c r="AI52" s="176">
        <v>1490</v>
      </c>
      <c r="AJ52" s="176">
        <v>1583</v>
      </c>
      <c r="AK52" s="176">
        <v>1580</v>
      </c>
      <c r="AL52" s="176">
        <v>1651</v>
      </c>
      <c r="AM52" s="176">
        <v>1640</v>
      </c>
      <c r="AN52" s="176">
        <v>1619</v>
      </c>
      <c r="AO52" s="176">
        <v>1541</v>
      </c>
      <c r="AP52" s="176">
        <v>1457</v>
      </c>
      <c r="AQ52" s="176">
        <v>1710</v>
      </c>
      <c r="AR52" s="176">
        <v>1638</v>
      </c>
      <c r="AS52" s="176">
        <v>1643</v>
      </c>
      <c r="AT52" s="176">
        <v>1574</v>
      </c>
      <c r="AU52" s="176">
        <v>1576</v>
      </c>
      <c r="AV52" s="176">
        <v>1495</v>
      </c>
      <c r="AW52" s="176">
        <v>1380</v>
      </c>
      <c r="AX52" s="176">
        <v>1445</v>
      </c>
      <c r="AY52" s="176">
        <v>1414</v>
      </c>
      <c r="AZ52" s="176">
        <v>1348</v>
      </c>
      <c r="BA52" s="176">
        <v>1302</v>
      </c>
      <c r="BB52" s="176">
        <v>1302</v>
      </c>
      <c r="BC52" s="176">
        <v>1327</v>
      </c>
      <c r="BD52" s="176">
        <v>1215</v>
      </c>
      <c r="BE52" s="176">
        <v>1089</v>
      </c>
      <c r="BF52" s="176">
        <v>1062</v>
      </c>
      <c r="BG52" s="176">
        <v>1116</v>
      </c>
      <c r="BH52" s="176">
        <v>1038</v>
      </c>
      <c r="BI52" s="176">
        <v>954</v>
      </c>
      <c r="BJ52" s="176">
        <v>910</v>
      </c>
      <c r="BK52" s="176">
        <v>864</v>
      </c>
      <c r="BL52" s="176">
        <v>837</v>
      </c>
      <c r="BM52" s="176">
        <v>746</v>
      </c>
      <c r="BN52" s="176">
        <v>720</v>
      </c>
      <c r="BO52" s="176">
        <v>662</v>
      </c>
      <c r="BP52" s="176">
        <v>611</v>
      </c>
      <c r="BQ52" s="176">
        <v>533</v>
      </c>
      <c r="BR52" s="176">
        <v>519</v>
      </c>
      <c r="BS52" s="176">
        <v>479</v>
      </c>
      <c r="BT52" s="176">
        <v>418</v>
      </c>
      <c r="BU52" s="176">
        <v>487</v>
      </c>
      <c r="BV52" s="176">
        <v>408</v>
      </c>
      <c r="BW52" s="176">
        <v>357</v>
      </c>
      <c r="BX52" s="176">
        <v>385</v>
      </c>
      <c r="BY52" s="176">
        <v>379</v>
      </c>
      <c r="BZ52" s="176">
        <v>332</v>
      </c>
      <c r="CA52" s="176">
        <v>345</v>
      </c>
      <c r="CB52" s="176">
        <v>267</v>
      </c>
      <c r="CC52" s="176">
        <v>271</v>
      </c>
      <c r="CD52" s="176">
        <v>234</v>
      </c>
      <c r="CE52" s="176">
        <v>216</v>
      </c>
      <c r="CF52" s="176">
        <v>169</v>
      </c>
      <c r="CG52" s="176">
        <v>157</v>
      </c>
      <c r="CH52" s="176">
        <v>170</v>
      </c>
      <c r="CI52" s="176">
        <v>109</v>
      </c>
      <c r="CJ52" s="176">
        <v>124</v>
      </c>
      <c r="CK52" s="176">
        <v>79</v>
      </c>
      <c r="CL52" s="176">
        <v>65</v>
      </c>
      <c r="CM52" s="176">
        <v>67</v>
      </c>
      <c r="CN52" s="176">
        <v>53</v>
      </c>
      <c r="CO52" s="176">
        <v>34</v>
      </c>
      <c r="CP52" s="176">
        <v>34</v>
      </c>
      <c r="CQ52" s="176">
        <v>33</v>
      </c>
      <c r="CR52" s="176">
        <v>15</v>
      </c>
      <c r="CS52" s="176">
        <v>16</v>
      </c>
      <c r="CT52" s="176">
        <v>15</v>
      </c>
      <c r="CU52" s="176">
        <v>7</v>
      </c>
      <c r="CV52" s="176">
        <v>10</v>
      </c>
      <c r="CW52" s="176">
        <v>5</v>
      </c>
      <c r="CX52" s="182">
        <v>2</v>
      </c>
      <c r="CY52" s="182">
        <v>5</v>
      </c>
      <c r="CZ52" s="182">
        <v>15</v>
      </c>
      <c r="DA52" s="182">
        <v>1</v>
      </c>
      <c r="DB52" s="182">
        <v>443</v>
      </c>
      <c r="DC52" s="182">
        <v>365</v>
      </c>
      <c r="DD52" s="182">
        <v>239</v>
      </c>
      <c r="DE52" s="182">
        <f>SUM(C52:DD52)</f>
        <v>80762</v>
      </c>
    </row>
    <row r="53" spans="1:109" s="137" customFormat="1" ht="23.25" customHeight="1">
      <c r="A53" s="121"/>
      <c r="B53" s="136" t="s">
        <v>1</v>
      </c>
      <c r="C53" s="184">
        <f aca="true" t="shared" si="160" ref="C53:M53">SUM(C51:C52)</f>
        <v>1347</v>
      </c>
      <c r="D53" s="184">
        <f t="shared" si="160"/>
        <v>1421</v>
      </c>
      <c r="E53" s="184">
        <f t="shared" si="160"/>
        <v>1336</v>
      </c>
      <c r="F53" s="184">
        <f t="shared" si="160"/>
        <v>1464</v>
      </c>
      <c r="G53" s="184">
        <f t="shared" si="160"/>
        <v>1612</v>
      </c>
      <c r="H53" s="184">
        <f t="shared" si="160"/>
        <v>1711</v>
      </c>
      <c r="I53" s="184">
        <f t="shared" si="160"/>
        <v>1642</v>
      </c>
      <c r="J53" s="184">
        <f t="shared" si="160"/>
        <v>1763</v>
      </c>
      <c r="K53" s="184">
        <f t="shared" si="160"/>
        <v>1747</v>
      </c>
      <c r="L53" s="184">
        <f t="shared" si="160"/>
        <v>1769</v>
      </c>
      <c r="M53" s="184">
        <f t="shared" si="160"/>
        <v>1708</v>
      </c>
      <c r="N53" s="184">
        <f aca="true" t="shared" si="161" ref="N53:X53">SUM(N51:N52)</f>
        <v>1766</v>
      </c>
      <c r="O53" s="184">
        <f t="shared" si="161"/>
        <v>1812</v>
      </c>
      <c r="P53" s="184">
        <f t="shared" si="161"/>
        <v>1786</v>
      </c>
      <c r="Q53" s="184">
        <f t="shared" si="161"/>
        <v>1872</v>
      </c>
      <c r="R53" s="184">
        <f t="shared" si="161"/>
        <v>2056</v>
      </c>
      <c r="S53" s="184">
        <f t="shared" si="161"/>
        <v>2064</v>
      </c>
      <c r="T53" s="184">
        <f t="shared" si="161"/>
        <v>2105</v>
      </c>
      <c r="U53" s="184">
        <f t="shared" si="161"/>
        <v>1942</v>
      </c>
      <c r="V53" s="184">
        <f t="shared" si="161"/>
        <v>1902</v>
      </c>
      <c r="W53" s="184">
        <f t="shared" si="161"/>
        <v>1889</v>
      </c>
      <c r="X53" s="184">
        <f t="shared" si="161"/>
        <v>1742</v>
      </c>
      <c r="Y53" s="184">
        <f aca="true" t="shared" si="162" ref="Y53:AI53">SUM(Y51:Y52)</f>
        <v>1794</v>
      </c>
      <c r="Z53" s="184">
        <f t="shared" si="162"/>
        <v>1699</v>
      </c>
      <c r="AA53" s="184">
        <f t="shared" si="162"/>
        <v>1795</v>
      </c>
      <c r="AB53" s="184">
        <f t="shared" si="162"/>
        <v>1554</v>
      </c>
      <c r="AC53" s="184">
        <f t="shared" si="162"/>
        <v>1764</v>
      </c>
      <c r="AD53" s="184">
        <f t="shared" si="162"/>
        <v>1895</v>
      </c>
      <c r="AE53" s="184">
        <f t="shared" si="162"/>
        <v>2085</v>
      </c>
      <c r="AF53" s="184">
        <f t="shared" si="162"/>
        <v>2203</v>
      </c>
      <c r="AG53" s="184">
        <f t="shared" si="162"/>
        <v>2310</v>
      </c>
      <c r="AH53" s="184">
        <f t="shared" si="162"/>
        <v>2535</v>
      </c>
      <c r="AI53" s="184">
        <f t="shared" si="162"/>
        <v>2769</v>
      </c>
      <c r="AJ53" s="184">
        <f aca="true" t="shared" si="163" ref="AJ53:AT53">SUM(AJ51:AJ52)</f>
        <v>2855</v>
      </c>
      <c r="AK53" s="184">
        <f t="shared" si="163"/>
        <v>2885</v>
      </c>
      <c r="AL53" s="184">
        <f t="shared" si="163"/>
        <v>2881</v>
      </c>
      <c r="AM53" s="184">
        <f t="shared" si="163"/>
        <v>2853</v>
      </c>
      <c r="AN53" s="184">
        <f t="shared" si="163"/>
        <v>2890</v>
      </c>
      <c r="AO53" s="184">
        <f t="shared" si="163"/>
        <v>2773</v>
      </c>
      <c r="AP53" s="184">
        <f t="shared" si="163"/>
        <v>2649</v>
      </c>
      <c r="AQ53" s="184">
        <f t="shared" si="163"/>
        <v>2913</v>
      </c>
      <c r="AR53" s="184">
        <f t="shared" si="163"/>
        <v>2873</v>
      </c>
      <c r="AS53" s="184">
        <f t="shared" si="163"/>
        <v>2892</v>
      </c>
      <c r="AT53" s="184">
        <f t="shared" si="163"/>
        <v>2739</v>
      </c>
      <c r="AU53" s="184">
        <f aca="true" t="shared" si="164" ref="AU53:BE53">SUM(AU51:AU52)</f>
        <v>2748</v>
      </c>
      <c r="AV53" s="184">
        <f t="shared" si="164"/>
        <v>2580</v>
      </c>
      <c r="AW53" s="184">
        <f t="shared" si="164"/>
        <v>2412</v>
      </c>
      <c r="AX53" s="184">
        <f t="shared" si="164"/>
        <v>2545</v>
      </c>
      <c r="AY53" s="184">
        <f t="shared" si="164"/>
        <v>2411</v>
      </c>
      <c r="AZ53" s="184">
        <f t="shared" si="164"/>
        <v>2366</v>
      </c>
      <c r="BA53" s="184">
        <f t="shared" si="164"/>
        <v>2298</v>
      </c>
      <c r="BB53" s="184">
        <f t="shared" si="164"/>
        <v>2315</v>
      </c>
      <c r="BC53" s="184">
        <f t="shared" si="164"/>
        <v>2308</v>
      </c>
      <c r="BD53" s="184">
        <f t="shared" si="164"/>
        <v>2194</v>
      </c>
      <c r="BE53" s="184">
        <f t="shared" si="164"/>
        <v>1949</v>
      </c>
      <c r="BF53" s="184">
        <f aca="true" t="shared" si="165" ref="BF53:BP53">SUM(BF51:BF52)</f>
        <v>1951</v>
      </c>
      <c r="BG53" s="184">
        <f t="shared" si="165"/>
        <v>1941</v>
      </c>
      <c r="BH53" s="184">
        <f t="shared" si="165"/>
        <v>1858</v>
      </c>
      <c r="BI53" s="184">
        <f t="shared" si="165"/>
        <v>1723</v>
      </c>
      <c r="BJ53" s="184">
        <f t="shared" si="165"/>
        <v>1634</v>
      </c>
      <c r="BK53" s="184">
        <f t="shared" si="165"/>
        <v>1469</v>
      </c>
      <c r="BL53" s="184">
        <f t="shared" si="165"/>
        <v>1473</v>
      </c>
      <c r="BM53" s="184">
        <f t="shared" si="165"/>
        <v>1324</v>
      </c>
      <c r="BN53" s="184">
        <f t="shared" si="165"/>
        <v>1291</v>
      </c>
      <c r="BO53" s="184">
        <f t="shared" si="165"/>
        <v>1120</v>
      </c>
      <c r="BP53" s="184">
        <f t="shared" si="165"/>
        <v>1061</v>
      </c>
      <c r="BQ53" s="184">
        <f aca="true" t="shared" si="166" ref="BQ53:CA53">SUM(BQ51:BQ52)</f>
        <v>900</v>
      </c>
      <c r="BR53" s="184">
        <f t="shared" si="166"/>
        <v>864</v>
      </c>
      <c r="BS53" s="184">
        <f t="shared" si="166"/>
        <v>834</v>
      </c>
      <c r="BT53" s="184">
        <f t="shared" si="166"/>
        <v>721</v>
      </c>
      <c r="BU53" s="184">
        <f t="shared" si="166"/>
        <v>767</v>
      </c>
      <c r="BV53" s="184">
        <f t="shared" si="166"/>
        <v>681</v>
      </c>
      <c r="BW53" s="184">
        <f t="shared" si="166"/>
        <v>603</v>
      </c>
      <c r="BX53" s="184">
        <f t="shared" si="166"/>
        <v>679</v>
      </c>
      <c r="BY53" s="184">
        <f t="shared" si="166"/>
        <v>601</v>
      </c>
      <c r="BZ53" s="184">
        <f t="shared" si="166"/>
        <v>539</v>
      </c>
      <c r="CA53" s="184">
        <f t="shared" si="166"/>
        <v>572</v>
      </c>
      <c r="CB53" s="184">
        <f aca="true" t="shared" si="167" ref="CB53:CL53">SUM(CB51:CB52)</f>
        <v>445</v>
      </c>
      <c r="CC53" s="184">
        <f t="shared" si="167"/>
        <v>431</v>
      </c>
      <c r="CD53" s="184">
        <f t="shared" si="167"/>
        <v>370</v>
      </c>
      <c r="CE53" s="184">
        <f t="shared" si="167"/>
        <v>349</v>
      </c>
      <c r="CF53" s="184">
        <f t="shared" si="167"/>
        <v>284</v>
      </c>
      <c r="CG53" s="184">
        <f t="shared" si="167"/>
        <v>238</v>
      </c>
      <c r="CH53" s="184">
        <f t="shared" si="167"/>
        <v>246</v>
      </c>
      <c r="CI53" s="184">
        <f t="shared" si="167"/>
        <v>171</v>
      </c>
      <c r="CJ53" s="184">
        <f t="shared" si="167"/>
        <v>180</v>
      </c>
      <c r="CK53" s="184">
        <f t="shared" si="167"/>
        <v>121</v>
      </c>
      <c r="CL53" s="184">
        <f t="shared" si="167"/>
        <v>97</v>
      </c>
      <c r="CM53" s="184">
        <f aca="true" t="shared" si="168" ref="CM53:CW53">SUM(CM51:CM52)</f>
        <v>96</v>
      </c>
      <c r="CN53" s="184">
        <f t="shared" si="168"/>
        <v>83</v>
      </c>
      <c r="CO53" s="184">
        <f t="shared" si="168"/>
        <v>50</v>
      </c>
      <c r="CP53" s="184">
        <f t="shared" si="168"/>
        <v>51</v>
      </c>
      <c r="CQ53" s="184">
        <f t="shared" si="168"/>
        <v>45</v>
      </c>
      <c r="CR53" s="184">
        <f t="shared" si="168"/>
        <v>21</v>
      </c>
      <c r="CS53" s="184">
        <f t="shared" si="168"/>
        <v>23</v>
      </c>
      <c r="CT53" s="184">
        <f t="shared" si="168"/>
        <v>22</v>
      </c>
      <c r="CU53" s="184">
        <f t="shared" si="168"/>
        <v>9</v>
      </c>
      <c r="CV53" s="184">
        <f t="shared" si="168"/>
        <v>15</v>
      </c>
      <c r="CW53" s="184">
        <f t="shared" si="168"/>
        <v>9</v>
      </c>
      <c r="CX53" s="499">
        <f aca="true" t="shared" si="169" ref="CX53:DE53">SUM(CX51:CX52)</f>
        <v>3</v>
      </c>
      <c r="CY53" s="499">
        <f t="shared" si="169"/>
        <v>8</v>
      </c>
      <c r="CZ53" s="499">
        <f t="shared" si="169"/>
        <v>31</v>
      </c>
      <c r="DA53" s="499">
        <f t="shared" si="169"/>
        <v>1</v>
      </c>
      <c r="DB53" s="499">
        <f t="shared" si="169"/>
        <v>1024</v>
      </c>
      <c r="DC53" s="499">
        <f t="shared" si="169"/>
        <v>775</v>
      </c>
      <c r="DD53" s="499">
        <f t="shared" si="169"/>
        <v>499</v>
      </c>
      <c r="DE53" s="499">
        <f t="shared" si="169"/>
        <v>148491</v>
      </c>
    </row>
    <row r="54" spans="1:109" s="135" customFormat="1" ht="22.5" customHeight="1">
      <c r="A54" s="133" t="s">
        <v>118</v>
      </c>
      <c r="B54" s="134" t="s">
        <v>10</v>
      </c>
      <c r="C54" s="176">
        <v>1064</v>
      </c>
      <c r="D54" s="176">
        <v>1034</v>
      </c>
      <c r="E54" s="176">
        <v>1004</v>
      </c>
      <c r="F54" s="176">
        <v>1029</v>
      </c>
      <c r="G54" s="176">
        <v>1089</v>
      </c>
      <c r="H54" s="176">
        <v>1146</v>
      </c>
      <c r="I54" s="176">
        <v>1227</v>
      </c>
      <c r="J54" s="176">
        <v>1240</v>
      </c>
      <c r="K54" s="176">
        <v>1252</v>
      </c>
      <c r="L54" s="176">
        <v>1197</v>
      </c>
      <c r="M54" s="176">
        <v>1233</v>
      </c>
      <c r="N54" s="176">
        <v>1193</v>
      </c>
      <c r="O54" s="176">
        <v>1268</v>
      </c>
      <c r="P54" s="176">
        <v>1183</v>
      </c>
      <c r="Q54" s="176">
        <v>1210</v>
      </c>
      <c r="R54" s="176">
        <v>1487</v>
      </c>
      <c r="S54" s="176">
        <v>1416</v>
      </c>
      <c r="T54" s="176">
        <v>1346</v>
      </c>
      <c r="U54" s="176">
        <v>1231</v>
      </c>
      <c r="V54" s="176">
        <v>1173</v>
      </c>
      <c r="W54" s="176">
        <v>1159</v>
      </c>
      <c r="X54" s="176">
        <v>1025</v>
      </c>
      <c r="Y54" s="176">
        <v>997</v>
      </c>
      <c r="Z54" s="176">
        <v>993</v>
      </c>
      <c r="AA54" s="176">
        <v>1040</v>
      </c>
      <c r="AB54" s="176">
        <v>1017</v>
      </c>
      <c r="AC54" s="176">
        <v>996</v>
      </c>
      <c r="AD54" s="176">
        <v>1130</v>
      </c>
      <c r="AE54" s="176">
        <v>1213</v>
      </c>
      <c r="AF54" s="176">
        <v>1145</v>
      </c>
      <c r="AG54" s="176">
        <v>1217</v>
      </c>
      <c r="AH54" s="176">
        <v>1265</v>
      </c>
      <c r="AI54" s="176">
        <v>1336</v>
      </c>
      <c r="AJ54" s="176">
        <v>1387</v>
      </c>
      <c r="AK54" s="176">
        <v>1357</v>
      </c>
      <c r="AL54" s="176">
        <v>1417</v>
      </c>
      <c r="AM54" s="176">
        <v>1483</v>
      </c>
      <c r="AN54" s="176">
        <v>1349</v>
      </c>
      <c r="AO54" s="176">
        <v>1343</v>
      </c>
      <c r="AP54" s="176">
        <v>1276</v>
      </c>
      <c r="AQ54" s="176">
        <v>1333</v>
      </c>
      <c r="AR54" s="176">
        <v>1333</v>
      </c>
      <c r="AS54" s="176">
        <v>1448</v>
      </c>
      <c r="AT54" s="176">
        <v>1289</v>
      </c>
      <c r="AU54" s="176">
        <v>1392</v>
      </c>
      <c r="AV54" s="176">
        <v>1337</v>
      </c>
      <c r="AW54" s="176">
        <v>1320</v>
      </c>
      <c r="AX54" s="176">
        <v>1345</v>
      </c>
      <c r="AY54" s="176">
        <v>1277</v>
      </c>
      <c r="AZ54" s="176">
        <v>1237</v>
      </c>
      <c r="BA54" s="176">
        <v>1151</v>
      </c>
      <c r="BB54" s="176">
        <v>1035</v>
      </c>
      <c r="BC54" s="176">
        <v>1100</v>
      </c>
      <c r="BD54" s="176">
        <v>1017</v>
      </c>
      <c r="BE54" s="176">
        <v>971</v>
      </c>
      <c r="BF54" s="176">
        <v>897</v>
      </c>
      <c r="BG54" s="176">
        <v>925</v>
      </c>
      <c r="BH54" s="176">
        <v>856</v>
      </c>
      <c r="BI54" s="176">
        <v>770</v>
      </c>
      <c r="BJ54" s="176">
        <v>706</v>
      </c>
      <c r="BK54" s="176">
        <v>635</v>
      </c>
      <c r="BL54" s="176">
        <v>608</v>
      </c>
      <c r="BM54" s="176">
        <v>634</v>
      </c>
      <c r="BN54" s="176">
        <v>526</v>
      </c>
      <c r="BO54" s="176">
        <v>472</v>
      </c>
      <c r="BP54" s="176">
        <v>373</v>
      </c>
      <c r="BQ54" s="176">
        <v>338</v>
      </c>
      <c r="BR54" s="176">
        <v>305</v>
      </c>
      <c r="BS54" s="176">
        <v>301</v>
      </c>
      <c r="BT54" s="176">
        <v>236</v>
      </c>
      <c r="BU54" s="176">
        <v>288</v>
      </c>
      <c r="BV54" s="176">
        <v>236</v>
      </c>
      <c r="BW54" s="176">
        <v>215</v>
      </c>
      <c r="BX54" s="176">
        <v>247</v>
      </c>
      <c r="BY54" s="176">
        <v>186</v>
      </c>
      <c r="BZ54" s="176">
        <v>166</v>
      </c>
      <c r="CA54" s="176">
        <v>180</v>
      </c>
      <c r="CB54" s="176">
        <v>131</v>
      </c>
      <c r="CC54" s="176">
        <v>101</v>
      </c>
      <c r="CD54" s="176">
        <v>95</v>
      </c>
      <c r="CE54" s="176">
        <v>105</v>
      </c>
      <c r="CF54" s="176">
        <v>62</v>
      </c>
      <c r="CG54" s="176">
        <v>52</v>
      </c>
      <c r="CH54" s="176">
        <v>63</v>
      </c>
      <c r="CI54" s="176">
        <v>47</v>
      </c>
      <c r="CJ54" s="176">
        <v>45</v>
      </c>
      <c r="CK54" s="176">
        <v>23</v>
      </c>
      <c r="CL54" s="176">
        <v>30</v>
      </c>
      <c r="CM54" s="176">
        <v>18</v>
      </c>
      <c r="CN54" s="176">
        <v>23</v>
      </c>
      <c r="CO54" s="176">
        <v>12</v>
      </c>
      <c r="CP54" s="176">
        <v>10</v>
      </c>
      <c r="CQ54" s="176">
        <v>11</v>
      </c>
      <c r="CR54" s="176">
        <v>9</v>
      </c>
      <c r="CS54" s="176">
        <v>6</v>
      </c>
      <c r="CT54" s="176">
        <v>9</v>
      </c>
      <c r="CU54" s="176">
        <v>7</v>
      </c>
      <c r="CV54" s="182">
        <v>5</v>
      </c>
      <c r="CW54" s="182">
        <v>4</v>
      </c>
      <c r="CX54" s="182">
        <v>2</v>
      </c>
      <c r="CY54" s="182" t="s">
        <v>86</v>
      </c>
      <c r="CZ54" s="182">
        <v>2</v>
      </c>
      <c r="DA54" s="182">
        <v>2</v>
      </c>
      <c r="DB54" s="182">
        <v>444</v>
      </c>
      <c r="DC54" s="182">
        <v>367</v>
      </c>
      <c r="DD54" s="182">
        <v>274</v>
      </c>
      <c r="DE54" s="182">
        <f>SUM(C54:DD54)</f>
        <v>78811</v>
      </c>
    </row>
    <row r="55" spans="1:109" s="135" customFormat="1" ht="22.5" customHeight="1">
      <c r="A55" s="133"/>
      <c r="B55" s="134" t="s">
        <v>11</v>
      </c>
      <c r="C55" s="176">
        <v>1009</v>
      </c>
      <c r="D55" s="176">
        <v>995</v>
      </c>
      <c r="E55" s="176">
        <v>913</v>
      </c>
      <c r="F55" s="176">
        <v>933</v>
      </c>
      <c r="G55" s="176">
        <v>1007</v>
      </c>
      <c r="H55" s="176">
        <v>1055</v>
      </c>
      <c r="I55" s="176">
        <v>1175</v>
      </c>
      <c r="J55" s="176">
        <v>1112</v>
      </c>
      <c r="K55" s="176">
        <v>1158</v>
      </c>
      <c r="L55" s="176">
        <v>1159</v>
      </c>
      <c r="M55" s="176">
        <v>1163</v>
      </c>
      <c r="N55" s="176">
        <v>1072</v>
      </c>
      <c r="O55" s="176">
        <v>1307</v>
      </c>
      <c r="P55" s="176">
        <v>1199</v>
      </c>
      <c r="Q55" s="176">
        <v>1246</v>
      </c>
      <c r="R55" s="176">
        <v>1402</v>
      </c>
      <c r="S55" s="176">
        <v>1387</v>
      </c>
      <c r="T55" s="176">
        <v>1339</v>
      </c>
      <c r="U55" s="176">
        <v>1227</v>
      </c>
      <c r="V55" s="176">
        <v>1137</v>
      </c>
      <c r="W55" s="176">
        <v>1213</v>
      </c>
      <c r="X55" s="176">
        <v>1141</v>
      </c>
      <c r="Y55" s="176">
        <v>1103</v>
      </c>
      <c r="Z55" s="176">
        <v>1095</v>
      </c>
      <c r="AA55" s="176">
        <v>1091</v>
      </c>
      <c r="AB55" s="176">
        <v>1039</v>
      </c>
      <c r="AC55" s="176">
        <v>1140</v>
      </c>
      <c r="AD55" s="176">
        <v>1220</v>
      </c>
      <c r="AE55" s="176">
        <v>1361</v>
      </c>
      <c r="AF55" s="176">
        <v>1268</v>
      </c>
      <c r="AG55" s="176">
        <v>1494</v>
      </c>
      <c r="AH55" s="176">
        <v>1488</v>
      </c>
      <c r="AI55" s="176">
        <v>1532</v>
      </c>
      <c r="AJ55" s="176">
        <v>1620</v>
      </c>
      <c r="AK55" s="176">
        <v>1533</v>
      </c>
      <c r="AL55" s="176">
        <v>1671</v>
      </c>
      <c r="AM55" s="176">
        <v>1584</v>
      </c>
      <c r="AN55" s="176">
        <v>1612</v>
      </c>
      <c r="AO55" s="176">
        <v>1550</v>
      </c>
      <c r="AP55" s="176">
        <v>1604</v>
      </c>
      <c r="AQ55" s="176">
        <v>1622</v>
      </c>
      <c r="AR55" s="176">
        <v>1641</v>
      </c>
      <c r="AS55" s="176">
        <v>1592</v>
      </c>
      <c r="AT55" s="176">
        <v>1566</v>
      </c>
      <c r="AU55" s="176">
        <v>1575</v>
      </c>
      <c r="AV55" s="176">
        <v>1544</v>
      </c>
      <c r="AW55" s="176">
        <v>1562</v>
      </c>
      <c r="AX55" s="176">
        <v>1542</v>
      </c>
      <c r="AY55" s="176">
        <v>1518</v>
      </c>
      <c r="AZ55" s="176">
        <v>1377</v>
      </c>
      <c r="BA55" s="176">
        <v>1407</v>
      </c>
      <c r="BB55" s="176">
        <v>1275</v>
      </c>
      <c r="BC55" s="176">
        <v>1247</v>
      </c>
      <c r="BD55" s="176">
        <v>1203</v>
      </c>
      <c r="BE55" s="176">
        <v>1112</v>
      </c>
      <c r="BF55" s="176">
        <v>1065</v>
      </c>
      <c r="BG55" s="176">
        <v>1088</v>
      </c>
      <c r="BH55" s="176">
        <v>989</v>
      </c>
      <c r="BI55" s="176">
        <v>901</v>
      </c>
      <c r="BJ55" s="176">
        <v>856</v>
      </c>
      <c r="BK55" s="176">
        <v>796</v>
      </c>
      <c r="BL55" s="176">
        <v>716</v>
      </c>
      <c r="BM55" s="176">
        <v>747</v>
      </c>
      <c r="BN55" s="176">
        <v>621</v>
      </c>
      <c r="BO55" s="176">
        <v>522</v>
      </c>
      <c r="BP55" s="176">
        <v>471</v>
      </c>
      <c r="BQ55" s="176">
        <v>431</v>
      </c>
      <c r="BR55" s="176">
        <v>397</v>
      </c>
      <c r="BS55" s="176">
        <v>357</v>
      </c>
      <c r="BT55" s="176">
        <v>307</v>
      </c>
      <c r="BU55" s="176">
        <v>333</v>
      </c>
      <c r="BV55" s="176">
        <v>333</v>
      </c>
      <c r="BW55" s="176">
        <v>272</v>
      </c>
      <c r="BX55" s="176">
        <v>341</v>
      </c>
      <c r="BY55" s="176">
        <v>250</v>
      </c>
      <c r="BZ55" s="176">
        <v>270</v>
      </c>
      <c r="CA55" s="176">
        <v>240</v>
      </c>
      <c r="CB55" s="176">
        <v>198</v>
      </c>
      <c r="CC55" s="176">
        <v>174</v>
      </c>
      <c r="CD55" s="176">
        <v>168</v>
      </c>
      <c r="CE55" s="176">
        <v>160</v>
      </c>
      <c r="CF55" s="176">
        <v>121</v>
      </c>
      <c r="CG55" s="176">
        <v>110</v>
      </c>
      <c r="CH55" s="176">
        <v>108</v>
      </c>
      <c r="CI55" s="176">
        <v>94</v>
      </c>
      <c r="CJ55" s="176">
        <v>102</v>
      </c>
      <c r="CK55" s="176">
        <v>48</v>
      </c>
      <c r="CL55" s="176">
        <v>45</v>
      </c>
      <c r="CM55" s="176">
        <v>39</v>
      </c>
      <c r="CN55" s="176">
        <v>37</v>
      </c>
      <c r="CO55" s="176">
        <v>25</v>
      </c>
      <c r="CP55" s="176">
        <v>17</v>
      </c>
      <c r="CQ55" s="176">
        <v>15</v>
      </c>
      <c r="CR55" s="176">
        <v>15</v>
      </c>
      <c r="CS55" s="176">
        <v>16</v>
      </c>
      <c r="CT55" s="176">
        <v>7</v>
      </c>
      <c r="CU55" s="176">
        <v>2</v>
      </c>
      <c r="CV55" s="176">
        <v>6</v>
      </c>
      <c r="CW55" s="182">
        <v>3</v>
      </c>
      <c r="CX55" s="182">
        <v>2</v>
      </c>
      <c r="CY55" s="182">
        <v>2</v>
      </c>
      <c r="CZ55" s="182" t="s">
        <v>86</v>
      </c>
      <c r="DA55" s="182" t="s">
        <v>86</v>
      </c>
      <c r="DB55" s="182">
        <v>392</v>
      </c>
      <c r="DC55" s="182">
        <v>347</v>
      </c>
      <c r="DD55" s="182">
        <v>189</v>
      </c>
      <c r="DE55" s="182">
        <f>SUM(C55:DD55)</f>
        <v>86882</v>
      </c>
    </row>
    <row r="56" spans="1:109" s="137" customFormat="1" ht="23.25" customHeight="1">
      <c r="A56" s="121"/>
      <c r="B56" s="136" t="s">
        <v>1</v>
      </c>
      <c r="C56" s="184">
        <f aca="true" t="shared" si="170" ref="C56:M56">SUM(C54:C55)</f>
        <v>2073</v>
      </c>
      <c r="D56" s="184">
        <f t="shared" si="170"/>
        <v>2029</v>
      </c>
      <c r="E56" s="184">
        <f t="shared" si="170"/>
        <v>1917</v>
      </c>
      <c r="F56" s="184">
        <f t="shared" si="170"/>
        <v>1962</v>
      </c>
      <c r="G56" s="184">
        <f t="shared" si="170"/>
        <v>2096</v>
      </c>
      <c r="H56" s="184">
        <f t="shared" si="170"/>
        <v>2201</v>
      </c>
      <c r="I56" s="184">
        <f t="shared" si="170"/>
        <v>2402</v>
      </c>
      <c r="J56" s="184">
        <f t="shared" si="170"/>
        <v>2352</v>
      </c>
      <c r="K56" s="184">
        <f t="shared" si="170"/>
        <v>2410</v>
      </c>
      <c r="L56" s="184">
        <f t="shared" si="170"/>
        <v>2356</v>
      </c>
      <c r="M56" s="184">
        <f t="shared" si="170"/>
        <v>2396</v>
      </c>
      <c r="N56" s="184">
        <f aca="true" t="shared" si="171" ref="N56:X56">SUM(N54:N55)</f>
        <v>2265</v>
      </c>
      <c r="O56" s="184">
        <f t="shared" si="171"/>
        <v>2575</v>
      </c>
      <c r="P56" s="184">
        <f t="shared" si="171"/>
        <v>2382</v>
      </c>
      <c r="Q56" s="184">
        <f t="shared" si="171"/>
        <v>2456</v>
      </c>
      <c r="R56" s="184">
        <f t="shared" si="171"/>
        <v>2889</v>
      </c>
      <c r="S56" s="184">
        <f t="shared" si="171"/>
        <v>2803</v>
      </c>
      <c r="T56" s="184">
        <f t="shared" si="171"/>
        <v>2685</v>
      </c>
      <c r="U56" s="184">
        <f t="shared" si="171"/>
        <v>2458</v>
      </c>
      <c r="V56" s="184">
        <f t="shared" si="171"/>
        <v>2310</v>
      </c>
      <c r="W56" s="184">
        <f t="shared" si="171"/>
        <v>2372</v>
      </c>
      <c r="X56" s="184">
        <f t="shared" si="171"/>
        <v>2166</v>
      </c>
      <c r="Y56" s="184">
        <f aca="true" t="shared" si="172" ref="Y56:AI56">SUM(Y54:Y55)</f>
        <v>2100</v>
      </c>
      <c r="Z56" s="184">
        <f t="shared" si="172"/>
        <v>2088</v>
      </c>
      <c r="AA56" s="184">
        <f t="shared" si="172"/>
        <v>2131</v>
      </c>
      <c r="AB56" s="184">
        <f t="shared" si="172"/>
        <v>2056</v>
      </c>
      <c r="AC56" s="184">
        <f t="shared" si="172"/>
        <v>2136</v>
      </c>
      <c r="AD56" s="184">
        <f t="shared" si="172"/>
        <v>2350</v>
      </c>
      <c r="AE56" s="184">
        <f t="shared" si="172"/>
        <v>2574</v>
      </c>
      <c r="AF56" s="184">
        <f t="shared" si="172"/>
        <v>2413</v>
      </c>
      <c r="AG56" s="184">
        <f t="shared" si="172"/>
        <v>2711</v>
      </c>
      <c r="AH56" s="184">
        <f t="shared" si="172"/>
        <v>2753</v>
      </c>
      <c r="AI56" s="184">
        <f t="shared" si="172"/>
        <v>2868</v>
      </c>
      <c r="AJ56" s="184">
        <f aca="true" t="shared" si="173" ref="AJ56:AT56">SUM(AJ54:AJ55)</f>
        <v>3007</v>
      </c>
      <c r="AK56" s="184">
        <f t="shared" si="173"/>
        <v>2890</v>
      </c>
      <c r="AL56" s="184">
        <f t="shared" si="173"/>
        <v>3088</v>
      </c>
      <c r="AM56" s="184">
        <f t="shared" si="173"/>
        <v>3067</v>
      </c>
      <c r="AN56" s="184">
        <f t="shared" si="173"/>
        <v>2961</v>
      </c>
      <c r="AO56" s="184">
        <f t="shared" si="173"/>
        <v>2893</v>
      </c>
      <c r="AP56" s="184">
        <f t="shared" si="173"/>
        <v>2880</v>
      </c>
      <c r="AQ56" s="184">
        <f t="shared" si="173"/>
        <v>2955</v>
      </c>
      <c r="AR56" s="184">
        <f t="shared" si="173"/>
        <v>2974</v>
      </c>
      <c r="AS56" s="184">
        <f t="shared" si="173"/>
        <v>3040</v>
      </c>
      <c r="AT56" s="184">
        <f t="shared" si="173"/>
        <v>2855</v>
      </c>
      <c r="AU56" s="184">
        <f aca="true" t="shared" si="174" ref="AU56:BE56">SUM(AU54:AU55)</f>
        <v>2967</v>
      </c>
      <c r="AV56" s="184">
        <f t="shared" si="174"/>
        <v>2881</v>
      </c>
      <c r="AW56" s="184">
        <f t="shared" si="174"/>
        <v>2882</v>
      </c>
      <c r="AX56" s="184">
        <f t="shared" si="174"/>
        <v>2887</v>
      </c>
      <c r="AY56" s="184">
        <f t="shared" si="174"/>
        <v>2795</v>
      </c>
      <c r="AZ56" s="184">
        <f t="shared" si="174"/>
        <v>2614</v>
      </c>
      <c r="BA56" s="184">
        <f t="shared" si="174"/>
        <v>2558</v>
      </c>
      <c r="BB56" s="184">
        <f t="shared" si="174"/>
        <v>2310</v>
      </c>
      <c r="BC56" s="184">
        <f t="shared" si="174"/>
        <v>2347</v>
      </c>
      <c r="BD56" s="184">
        <f t="shared" si="174"/>
        <v>2220</v>
      </c>
      <c r="BE56" s="184">
        <f t="shared" si="174"/>
        <v>2083</v>
      </c>
      <c r="BF56" s="184">
        <f aca="true" t="shared" si="175" ref="BF56:BP56">SUM(BF54:BF55)</f>
        <v>1962</v>
      </c>
      <c r="BG56" s="184">
        <f t="shared" si="175"/>
        <v>2013</v>
      </c>
      <c r="BH56" s="184">
        <f t="shared" si="175"/>
        <v>1845</v>
      </c>
      <c r="BI56" s="184">
        <f t="shared" si="175"/>
        <v>1671</v>
      </c>
      <c r="BJ56" s="184">
        <f t="shared" si="175"/>
        <v>1562</v>
      </c>
      <c r="BK56" s="184">
        <f t="shared" si="175"/>
        <v>1431</v>
      </c>
      <c r="BL56" s="184">
        <f t="shared" si="175"/>
        <v>1324</v>
      </c>
      <c r="BM56" s="184">
        <f t="shared" si="175"/>
        <v>1381</v>
      </c>
      <c r="BN56" s="184">
        <f t="shared" si="175"/>
        <v>1147</v>
      </c>
      <c r="BO56" s="184">
        <f t="shared" si="175"/>
        <v>994</v>
      </c>
      <c r="BP56" s="184">
        <f t="shared" si="175"/>
        <v>844</v>
      </c>
      <c r="BQ56" s="184">
        <f aca="true" t="shared" si="176" ref="BQ56:CA56">SUM(BQ54:BQ55)</f>
        <v>769</v>
      </c>
      <c r="BR56" s="184">
        <f t="shared" si="176"/>
        <v>702</v>
      </c>
      <c r="BS56" s="184">
        <f t="shared" si="176"/>
        <v>658</v>
      </c>
      <c r="BT56" s="184">
        <f t="shared" si="176"/>
        <v>543</v>
      </c>
      <c r="BU56" s="184">
        <f t="shared" si="176"/>
        <v>621</v>
      </c>
      <c r="BV56" s="184">
        <f t="shared" si="176"/>
        <v>569</v>
      </c>
      <c r="BW56" s="184">
        <f t="shared" si="176"/>
        <v>487</v>
      </c>
      <c r="BX56" s="184">
        <f t="shared" si="176"/>
        <v>588</v>
      </c>
      <c r="BY56" s="184">
        <f t="shared" si="176"/>
        <v>436</v>
      </c>
      <c r="BZ56" s="184">
        <f t="shared" si="176"/>
        <v>436</v>
      </c>
      <c r="CA56" s="184">
        <f t="shared" si="176"/>
        <v>420</v>
      </c>
      <c r="CB56" s="184">
        <f aca="true" t="shared" si="177" ref="CB56:CL56">SUM(CB54:CB55)</f>
        <v>329</v>
      </c>
      <c r="CC56" s="184">
        <f t="shared" si="177"/>
        <v>275</v>
      </c>
      <c r="CD56" s="184">
        <f t="shared" si="177"/>
        <v>263</v>
      </c>
      <c r="CE56" s="184">
        <f t="shared" si="177"/>
        <v>265</v>
      </c>
      <c r="CF56" s="184">
        <f t="shared" si="177"/>
        <v>183</v>
      </c>
      <c r="CG56" s="184">
        <f t="shared" si="177"/>
        <v>162</v>
      </c>
      <c r="CH56" s="184">
        <f t="shared" si="177"/>
        <v>171</v>
      </c>
      <c r="CI56" s="184">
        <f t="shared" si="177"/>
        <v>141</v>
      </c>
      <c r="CJ56" s="184">
        <f t="shared" si="177"/>
        <v>147</v>
      </c>
      <c r="CK56" s="184">
        <f t="shared" si="177"/>
        <v>71</v>
      </c>
      <c r="CL56" s="184">
        <f t="shared" si="177"/>
        <v>75</v>
      </c>
      <c r="CM56" s="184">
        <f aca="true" t="shared" si="178" ref="CM56:CW56">SUM(CM54:CM55)</f>
        <v>57</v>
      </c>
      <c r="CN56" s="184">
        <f t="shared" si="178"/>
        <v>60</v>
      </c>
      <c r="CO56" s="184">
        <f t="shared" si="178"/>
        <v>37</v>
      </c>
      <c r="CP56" s="184">
        <f t="shared" si="178"/>
        <v>27</v>
      </c>
      <c r="CQ56" s="184">
        <f t="shared" si="178"/>
        <v>26</v>
      </c>
      <c r="CR56" s="184">
        <f t="shared" si="178"/>
        <v>24</v>
      </c>
      <c r="CS56" s="184">
        <f t="shared" si="178"/>
        <v>22</v>
      </c>
      <c r="CT56" s="184">
        <f t="shared" si="178"/>
        <v>16</v>
      </c>
      <c r="CU56" s="184">
        <f t="shared" si="178"/>
        <v>9</v>
      </c>
      <c r="CV56" s="184">
        <f t="shared" si="178"/>
        <v>11</v>
      </c>
      <c r="CW56" s="184">
        <f t="shared" si="178"/>
        <v>7</v>
      </c>
      <c r="CX56" s="499">
        <f aca="true" t="shared" si="179" ref="CX56:DE56">SUM(CX54:CX55)</f>
        <v>4</v>
      </c>
      <c r="CY56" s="499">
        <f t="shared" si="179"/>
        <v>2</v>
      </c>
      <c r="CZ56" s="499">
        <f t="shared" si="179"/>
        <v>2</v>
      </c>
      <c r="DA56" s="499">
        <f t="shared" si="179"/>
        <v>2</v>
      </c>
      <c r="DB56" s="499">
        <f t="shared" si="179"/>
        <v>836</v>
      </c>
      <c r="DC56" s="499">
        <f t="shared" si="179"/>
        <v>714</v>
      </c>
      <c r="DD56" s="499">
        <f t="shared" si="179"/>
        <v>463</v>
      </c>
      <c r="DE56" s="499">
        <f t="shared" si="179"/>
        <v>165693</v>
      </c>
    </row>
    <row r="57" spans="1:109" s="135" customFormat="1" ht="22.5" customHeight="1">
      <c r="A57" s="133" t="s">
        <v>107</v>
      </c>
      <c r="B57" s="134" t="s">
        <v>10</v>
      </c>
      <c r="C57" s="176">
        <v>856</v>
      </c>
      <c r="D57" s="176">
        <v>993</v>
      </c>
      <c r="E57" s="176">
        <v>981</v>
      </c>
      <c r="F57" s="176">
        <v>926</v>
      </c>
      <c r="G57" s="176">
        <v>991</v>
      </c>
      <c r="H57" s="176">
        <v>1044</v>
      </c>
      <c r="I57" s="176">
        <v>1042</v>
      </c>
      <c r="J57" s="176">
        <v>1024</v>
      </c>
      <c r="K57" s="176">
        <v>1127</v>
      </c>
      <c r="L57" s="176">
        <v>1023</v>
      </c>
      <c r="M57" s="176">
        <v>1004</v>
      </c>
      <c r="N57" s="176">
        <v>1060</v>
      </c>
      <c r="O57" s="176">
        <v>1151</v>
      </c>
      <c r="P57" s="176">
        <v>1127</v>
      </c>
      <c r="Q57" s="176">
        <v>1172</v>
      </c>
      <c r="R57" s="176">
        <v>1307</v>
      </c>
      <c r="S57" s="176">
        <v>1309</v>
      </c>
      <c r="T57" s="176">
        <v>1326</v>
      </c>
      <c r="U57" s="176">
        <v>1149</v>
      </c>
      <c r="V57" s="176">
        <v>1200</v>
      </c>
      <c r="W57" s="176">
        <v>1228</v>
      </c>
      <c r="X57" s="176">
        <v>1881</v>
      </c>
      <c r="Y57" s="176">
        <v>1876</v>
      </c>
      <c r="Z57" s="176">
        <v>1246</v>
      </c>
      <c r="AA57" s="176">
        <v>1203</v>
      </c>
      <c r="AB57" s="176">
        <v>1101</v>
      </c>
      <c r="AC57" s="176">
        <v>1160</v>
      </c>
      <c r="AD57" s="176">
        <v>1187</v>
      </c>
      <c r="AE57" s="176">
        <v>1258</v>
      </c>
      <c r="AF57" s="176">
        <v>1300</v>
      </c>
      <c r="AG57" s="176">
        <v>1461</v>
      </c>
      <c r="AH57" s="176">
        <v>1495</v>
      </c>
      <c r="AI57" s="176">
        <v>1507</v>
      </c>
      <c r="AJ57" s="176">
        <v>1665</v>
      </c>
      <c r="AK57" s="176">
        <v>1555</v>
      </c>
      <c r="AL57" s="176">
        <v>1616</v>
      </c>
      <c r="AM57" s="176">
        <v>1629</v>
      </c>
      <c r="AN57" s="176">
        <v>1633</v>
      </c>
      <c r="AO57" s="176">
        <v>1582</v>
      </c>
      <c r="AP57" s="176">
        <v>1552</v>
      </c>
      <c r="AQ57" s="176">
        <v>1561</v>
      </c>
      <c r="AR57" s="176">
        <v>1609</v>
      </c>
      <c r="AS57" s="176">
        <v>1614</v>
      </c>
      <c r="AT57" s="176">
        <v>1640</v>
      </c>
      <c r="AU57" s="176">
        <v>1727</v>
      </c>
      <c r="AV57" s="176">
        <v>1652</v>
      </c>
      <c r="AW57" s="176">
        <v>1491</v>
      </c>
      <c r="AX57" s="176">
        <v>1603</v>
      </c>
      <c r="AY57" s="176">
        <v>1631</v>
      </c>
      <c r="AZ57" s="176">
        <v>1482</v>
      </c>
      <c r="BA57" s="176">
        <v>1463</v>
      </c>
      <c r="BB57" s="176">
        <v>1457</v>
      </c>
      <c r="BC57" s="176">
        <v>1485</v>
      </c>
      <c r="BD57" s="176">
        <v>1363</v>
      </c>
      <c r="BE57" s="176">
        <v>1301</v>
      </c>
      <c r="BF57" s="176">
        <v>1205</v>
      </c>
      <c r="BG57" s="176">
        <v>1140</v>
      </c>
      <c r="BH57" s="176">
        <v>1054</v>
      </c>
      <c r="BI57" s="176">
        <v>962</v>
      </c>
      <c r="BJ57" s="176">
        <v>853</v>
      </c>
      <c r="BK57" s="176">
        <v>872</v>
      </c>
      <c r="BL57" s="176">
        <v>742</v>
      </c>
      <c r="BM57" s="176">
        <v>742</v>
      </c>
      <c r="BN57" s="176">
        <v>653</v>
      </c>
      <c r="BO57" s="176">
        <v>575</v>
      </c>
      <c r="BP57" s="176">
        <v>578</v>
      </c>
      <c r="BQ57" s="176">
        <v>480</v>
      </c>
      <c r="BR57" s="176">
        <v>457</v>
      </c>
      <c r="BS57" s="176">
        <v>388</v>
      </c>
      <c r="BT57" s="176">
        <v>371</v>
      </c>
      <c r="BU57" s="176">
        <v>386</v>
      </c>
      <c r="BV57" s="176">
        <v>372</v>
      </c>
      <c r="BW57" s="176">
        <v>310</v>
      </c>
      <c r="BX57" s="176">
        <v>310</v>
      </c>
      <c r="BY57" s="176">
        <v>261</v>
      </c>
      <c r="BZ57" s="176">
        <v>263</v>
      </c>
      <c r="CA57" s="176">
        <v>263</v>
      </c>
      <c r="CB57" s="176">
        <v>227</v>
      </c>
      <c r="CC57" s="176">
        <v>221</v>
      </c>
      <c r="CD57" s="176">
        <v>179</v>
      </c>
      <c r="CE57" s="176">
        <v>177</v>
      </c>
      <c r="CF57" s="176">
        <v>135</v>
      </c>
      <c r="CG57" s="176">
        <v>129</v>
      </c>
      <c r="CH57" s="176">
        <v>107</v>
      </c>
      <c r="CI57" s="176">
        <v>80</v>
      </c>
      <c r="CJ57" s="176">
        <v>75</v>
      </c>
      <c r="CK57" s="176">
        <v>47</v>
      </c>
      <c r="CL57" s="176">
        <v>66</v>
      </c>
      <c r="CM57" s="176">
        <v>39</v>
      </c>
      <c r="CN57" s="176">
        <v>33</v>
      </c>
      <c r="CO57" s="176">
        <v>24</v>
      </c>
      <c r="CP57" s="176">
        <v>18</v>
      </c>
      <c r="CQ57" s="176">
        <v>11</v>
      </c>
      <c r="CR57" s="176">
        <v>7</v>
      </c>
      <c r="CS57" s="176">
        <v>7</v>
      </c>
      <c r="CT57" s="176">
        <v>11</v>
      </c>
      <c r="CU57" s="176">
        <v>7</v>
      </c>
      <c r="CV57" s="176">
        <v>3</v>
      </c>
      <c r="CW57" s="176">
        <v>3</v>
      </c>
      <c r="CX57" s="182">
        <v>3</v>
      </c>
      <c r="CY57" s="182">
        <v>5</v>
      </c>
      <c r="CZ57" s="182">
        <v>15</v>
      </c>
      <c r="DA57" s="182" t="s">
        <v>86</v>
      </c>
      <c r="DB57" s="182">
        <v>894</v>
      </c>
      <c r="DC57" s="182">
        <v>325</v>
      </c>
      <c r="DD57" s="182">
        <v>743</v>
      </c>
      <c r="DE57" s="182">
        <f>SUM(C57:DD57)</f>
        <v>90854</v>
      </c>
    </row>
    <row r="58" spans="1:109" s="135" customFormat="1" ht="22.5" customHeight="1">
      <c r="A58" s="133"/>
      <c r="B58" s="134" t="s">
        <v>11</v>
      </c>
      <c r="C58" s="176">
        <v>827</v>
      </c>
      <c r="D58" s="176">
        <v>859</v>
      </c>
      <c r="E58" s="176">
        <v>869</v>
      </c>
      <c r="F58" s="176">
        <v>850</v>
      </c>
      <c r="G58" s="176">
        <v>884</v>
      </c>
      <c r="H58" s="176">
        <v>944</v>
      </c>
      <c r="I58" s="176">
        <v>986</v>
      </c>
      <c r="J58" s="176">
        <v>1010</v>
      </c>
      <c r="K58" s="176">
        <v>997</v>
      </c>
      <c r="L58" s="176">
        <v>980</v>
      </c>
      <c r="M58" s="176">
        <v>1012</v>
      </c>
      <c r="N58" s="176">
        <v>1012</v>
      </c>
      <c r="O58" s="176">
        <v>1102</v>
      </c>
      <c r="P58" s="176">
        <v>1067</v>
      </c>
      <c r="Q58" s="176">
        <v>1082</v>
      </c>
      <c r="R58" s="176">
        <v>1316</v>
      </c>
      <c r="S58" s="176">
        <v>1273</v>
      </c>
      <c r="T58" s="176">
        <v>1384</v>
      </c>
      <c r="U58" s="176">
        <v>1195</v>
      </c>
      <c r="V58" s="176">
        <v>1190</v>
      </c>
      <c r="W58" s="176">
        <v>1180</v>
      </c>
      <c r="X58" s="176">
        <v>1224</v>
      </c>
      <c r="Y58" s="176">
        <v>1201</v>
      </c>
      <c r="Z58" s="176">
        <v>1108</v>
      </c>
      <c r="AA58" s="176">
        <v>1141</v>
      </c>
      <c r="AB58" s="176">
        <v>1108</v>
      </c>
      <c r="AC58" s="176">
        <v>1239</v>
      </c>
      <c r="AD58" s="176">
        <v>1280</v>
      </c>
      <c r="AE58" s="176">
        <v>1389</v>
      </c>
      <c r="AF58" s="176">
        <v>1439</v>
      </c>
      <c r="AG58" s="176">
        <v>1590</v>
      </c>
      <c r="AH58" s="176">
        <v>1678</v>
      </c>
      <c r="AI58" s="176">
        <v>1824</v>
      </c>
      <c r="AJ58" s="176">
        <v>1899</v>
      </c>
      <c r="AK58" s="176">
        <v>1778</v>
      </c>
      <c r="AL58" s="176">
        <v>1816</v>
      </c>
      <c r="AM58" s="176">
        <v>1870</v>
      </c>
      <c r="AN58" s="176">
        <v>1769</v>
      </c>
      <c r="AO58" s="176">
        <v>1862</v>
      </c>
      <c r="AP58" s="176">
        <v>1803</v>
      </c>
      <c r="AQ58" s="176">
        <v>1846</v>
      </c>
      <c r="AR58" s="176">
        <v>1954</v>
      </c>
      <c r="AS58" s="176">
        <v>1942</v>
      </c>
      <c r="AT58" s="176">
        <v>1875</v>
      </c>
      <c r="AU58" s="176">
        <v>1926</v>
      </c>
      <c r="AV58" s="176">
        <v>1950</v>
      </c>
      <c r="AW58" s="176">
        <v>1844</v>
      </c>
      <c r="AX58" s="176">
        <v>1935</v>
      </c>
      <c r="AY58" s="176">
        <v>1860</v>
      </c>
      <c r="AZ58" s="176">
        <v>1714</v>
      </c>
      <c r="BA58" s="176">
        <v>1758</v>
      </c>
      <c r="BB58" s="176">
        <v>1639</v>
      </c>
      <c r="BC58" s="176">
        <v>1685</v>
      </c>
      <c r="BD58" s="176">
        <v>1532</v>
      </c>
      <c r="BE58" s="176">
        <v>1454</v>
      </c>
      <c r="BF58" s="176">
        <v>1398</v>
      </c>
      <c r="BG58" s="176">
        <v>1431</v>
      </c>
      <c r="BH58" s="176">
        <v>1268</v>
      </c>
      <c r="BI58" s="176">
        <v>1204</v>
      </c>
      <c r="BJ58" s="176">
        <v>1137</v>
      </c>
      <c r="BK58" s="176">
        <v>1005</v>
      </c>
      <c r="BL58" s="176">
        <v>989</v>
      </c>
      <c r="BM58" s="176">
        <v>955</v>
      </c>
      <c r="BN58" s="176">
        <v>894</v>
      </c>
      <c r="BO58" s="176">
        <v>771</v>
      </c>
      <c r="BP58" s="176">
        <v>694</v>
      </c>
      <c r="BQ58" s="176">
        <v>643</v>
      </c>
      <c r="BR58" s="176">
        <v>626</v>
      </c>
      <c r="BS58" s="176">
        <v>588</v>
      </c>
      <c r="BT58" s="176">
        <v>493</v>
      </c>
      <c r="BU58" s="176">
        <v>562</v>
      </c>
      <c r="BV58" s="176">
        <v>507</v>
      </c>
      <c r="BW58" s="176">
        <v>448</v>
      </c>
      <c r="BX58" s="176">
        <v>499</v>
      </c>
      <c r="BY58" s="176">
        <v>415</v>
      </c>
      <c r="BZ58" s="176">
        <v>387</v>
      </c>
      <c r="CA58" s="176">
        <v>383</v>
      </c>
      <c r="CB58" s="176">
        <v>340</v>
      </c>
      <c r="CC58" s="176">
        <v>311</v>
      </c>
      <c r="CD58" s="176">
        <v>253</v>
      </c>
      <c r="CE58" s="176">
        <v>286</v>
      </c>
      <c r="CF58" s="176">
        <v>213</v>
      </c>
      <c r="CG58" s="176">
        <v>208</v>
      </c>
      <c r="CH58" s="176">
        <v>159</v>
      </c>
      <c r="CI58" s="176">
        <v>138</v>
      </c>
      <c r="CJ58" s="176">
        <v>137</v>
      </c>
      <c r="CK58" s="176">
        <v>102</v>
      </c>
      <c r="CL58" s="176">
        <v>96</v>
      </c>
      <c r="CM58" s="176">
        <v>77</v>
      </c>
      <c r="CN58" s="176">
        <v>66</v>
      </c>
      <c r="CO58" s="176">
        <v>38</v>
      </c>
      <c r="CP58" s="176">
        <v>29</v>
      </c>
      <c r="CQ58" s="176">
        <v>22</v>
      </c>
      <c r="CR58" s="176">
        <v>12</v>
      </c>
      <c r="CS58" s="176">
        <v>23</v>
      </c>
      <c r="CT58" s="176">
        <v>15</v>
      </c>
      <c r="CU58" s="176">
        <v>23</v>
      </c>
      <c r="CV58" s="176">
        <v>13</v>
      </c>
      <c r="CW58" s="176">
        <v>8</v>
      </c>
      <c r="CX58" s="182">
        <v>9</v>
      </c>
      <c r="CY58" s="182">
        <v>3</v>
      </c>
      <c r="CZ58" s="182">
        <v>18</v>
      </c>
      <c r="DA58" s="182" t="s">
        <v>86</v>
      </c>
      <c r="DB58" s="182">
        <v>622</v>
      </c>
      <c r="DC58" s="182">
        <v>237</v>
      </c>
      <c r="DD58" s="182">
        <v>177</v>
      </c>
      <c r="DE58" s="182">
        <f>SUM(C58:DD58)</f>
        <v>98883</v>
      </c>
    </row>
    <row r="59" spans="1:109" s="137" customFormat="1" ht="23.25" customHeight="1">
      <c r="A59" s="121"/>
      <c r="B59" s="136" t="s">
        <v>1</v>
      </c>
      <c r="C59" s="184">
        <f aca="true" t="shared" si="180" ref="C59:M59">SUM(C57:C58)</f>
        <v>1683</v>
      </c>
      <c r="D59" s="184">
        <f t="shared" si="180"/>
        <v>1852</v>
      </c>
      <c r="E59" s="184">
        <f t="shared" si="180"/>
        <v>1850</v>
      </c>
      <c r="F59" s="184">
        <f t="shared" si="180"/>
        <v>1776</v>
      </c>
      <c r="G59" s="184">
        <f t="shared" si="180"/>
        <v>1875</v>
      </c>
      <c r="H59" s="184">
        <f t="shared" si="180"/>
        <v>1988</v>
      </c>
      <c r="I59" s="184">
        <f t="shared" si="180"/>
        <v>2028</v>
      </c>
      <c r="J59" s="184">
        <f t="shared" si="180"/>
        <v>2034</v>
      </c>
      <c r="K59" s="184">
        <f t="shared" si="180"/>
        <v>2124</v>
      </c>
      <c r="L59" s="184">
        <f t="shared" si="180"/>
        <v>2003</v>
      </c>
      <c r="M59" s="184">
        <f t="shared" si="180"/>
        <v>2016</v>
      </c>
      <c r="N59" s="184">
        <f aca="true" t="shared" si="181" ref="N59:X59">SUM(N57:N58)</f>
        <v>2072</v>
      </c>
      <c r="O59" s="184">
        <f t="shared" si="181"/>
        <v>2253</v>
      </c>
      <c r="P59" s="184">
        <f t="shared" si="181"/>
        <v>2194</v>
      </c>
      <c r="Q59" s="184">
        <f t="shared" si="181"/>
        <v>2254</v>
      </c>
      <c r="R59" s="184">
        <f t="shared" si="181"/>
        <v>2623</v>
      </c>
      <c r="S59" s="184">
        <f t="shared" si="181"/>
        <v>2582</v>
      </c>
      <c r="T59" s="184">
        <f t="shared" si="181"/>
        <v>2710</v>
      </c>
      <c r="U59" s="184">
        <f t="shared" si="181"/>
        <v>2344</v>
      </c>
      <c r="V59" s="184">
        <f t="shared" si="181"/>
        <v>2390</v>
      </c>
      <c r="W59" s="184">
        <f t="shared" si="181"/>
        <v>2408</v>
      </c>
      <c r="X59" s="184">
        <f t="shared" si="181"/>
        <v>3105</v>
      </c>
      <c r="Y59" s="184">
        <f aca="true" t="shared" si="182" ref="Y59:AI59">SUM(Y57:Y58)</f>
        <v>3077</v>
      </c>
      <c r="Z59" s="184">
        <f t="shared" si="182"/>
        <v>2354</v>
      </c>
      <c r="AA59" s="184">
        <f t="shared" si="182"/>
        <v>2344</v>
      </c>
      <c r="AB59" s="184">
        <f t="shared" si="182"/>
        <v>2209</v>
      </c>
      <c r="AC59" s="184">
        <f t="shared" si="182"/>
        <v>2399</v>
      </c>
      <c r="AD59" s="184">
        <f t="shared" si="182"/>
        <v>2467</v>
      </c>
      <c r="AE59" s="184">
        <f t="shared" si="182"/>
        <v>2647</v>
      </c>
      <c r="AF59" s="184">
        <f t="shared" si="182"/>
        <v>2739</v>
      </c>
      <c r="AG59" s="184">
        <f t="shared" si="182"/>
        <v>3051</v>
      </c>
      <c r="AH59" s="184">
        <f t="shared" si="182"/>
        <v>3173</v>
      </c>
      <c r="AI59" s="184">
        <f t="shared" si="182"/>
        <v>3331</v>
      </c>
      <c r="AJ59" s="184">
        <f aca="true" t="shared" si="183" ref="AJ59:AT59">SUM(AJ57:AJ58)</f>
        <v>3564</v>
      </c>
      <c r="AK59" s="184">
        <f t="shared" si="183"/>
        <v>3333</v>
      </c>
      <c r="AL59" s="184">
        <f t="shared" si="183"/>
        <v>3432</v>
      </c>
      <c r="AM59" s="184">
        <f t="shared" si="183"/>
        <v>3499</v>
      </c>
      <c r="AN59" s="184">
        <f t="shared" si="183"/>
        <v>3402</v>
      </c>
      <c r="AO59" s="184">
        <f t="shared" si="183"/>
        <v>3444</v>
      </c>
      <c r="AP59" s="184">
        <f t="shared" si="183"/>
        <v>3355</v>
      </c>
      <c r="AQ59" s="184">
        <f t="shared" si="183"/>
        <v>3407</v>
      </c>
      <c r="AR59" s="184">
        <f t="shared" si="183"/>
        <v>3563</v>
      </c>
      <c r="AS59" s="184">
        <f t="shared" si="183"/>
        <v>3556</v>
      </c>
      <c r="AT59" s="184">
        <f t="shared" si="183"/>
        <v>3515</v>
      </c>
      <c r="AU59" s="184">
        <f aca="true" t="shared" si="184" ref="AU59:BE59">SUM(AU57:AU58)</f>
        <v>3653</v>
      </c>
      <c r="AV59" s="184">
        <f t="shared" si="184"/>
        <v>3602</v>
      </c>
      <c r="AW59" s="184">
        <f t="shared" si="184"/>
        <v>3335</v>
      </c>
      <c r="AX59" s="184">
        <f t="shared" si="184"/>
        <v>3538</v>
      </c>
      <c r="AY59" s="184">
        <f t="shared" si="184"/>
        <v>3491</v>
      </c>
      <c r="AZ59" s="184">
        <f t="shared" si="184"/>
        <v>3196</v>
      </c>
      <c r="BA59" s="184">
        <f t="shared" si="184"/>
        <v>3221</v>
      </c>
      <c r="BB59" s="184">
        <f t="shared" si="184"/>
        <v>3096</v>
      </c>
      <c r="BC59" s="184">
        <f t="shared" si="184"/>
        <v>3170</v>
      </c>
      <c r="BD59" s="184">
        <f t="shared" si="184"/>
        <v>2895</v>
      </c>
      <c r="BE59" s="184">
        <f t="shared" si="184"/>
        <v>2755</v>
      </c>
      <c r="BF59" s="184">
        <f aca="true" t="shared" si="185" ref="BF59:BP59">SUM(BF57:BF58)</f>
        <v>2603</v>
      </c>
      <c r="BG59" s="184">
        <f t="shared" si="185"/>
        <v>2571</v>
      </c>
      <c r="BH59" s="184">
        <f t="shared" si="185"/>
        <v>2322</v>
      </c>
      <c r="BI59" s="184">
        <f t="shared" si="185"/>
        <v>2166</v>
      </c>
      <c r="BJ59" s="184">
        <f t="shared" si="185"/>
        <v>1990</v>
      </c>
      <c r="BK59" s="184">
        <f t="shared" si="185"/>
        <v>1877</v>
      </c>
      <c r="BL59" s="184">
        <f t="shared" si="185"/>
        <v>1731</v>
      </c>
      <c r="BM59" s="184">
        <f t="shared" si="185"/>
        <v>1697</v>
      </c>
      <c r="BN59" s="184">
        <f t="shared" si="185"/>
        <v>1547</v>
      </c>
      <c r="BO59" s="184">
        <f t="shared" si="185"/>
        <v>1346</v>
      </c>
      <c r="BP59" s="184">
        <f t="shared" si="185"/>
        <v>1272</v>
      </c>
      <c r="BQ59" s="184">
        <f aca="true" t="shared" si="186" ref="BQ59:CA59">SUM(BQ57:BQ58)</f>
        <v>1123</v>
      </c>
      <c r="BR59" s="184">
        <f t="shared" si="186"/>
        <v>1083</v>
      </c>
      <c r="BS59" s="184">
        <f t="shared" si="186"/>
        <v>976</v>
      </c>
      <c r="BT59" s="184">
        <f t="shared" si="186"/>
        <v>864</v>
      </c>
      <c r="BU59" s="184">
        <f t="shared" si="186"/>
        <v>948</v>
      </c>
      <c r="BV59" s="184">
        <f t="shared" si="186"/>
        <v>879</v>
      </c>
      <c r="BW59" s="184">
        <f t="shared" si="186"/>
        <v>758</v>
      </c>
      <c r="BX59" s="184">
        <f t="shared" si="186"/>
        <v>809</v>
      </c>
      <c r="BY59" s="184">
        <f t="shared" si="186"/>
        <v>676</v>
      </c>
      <c r="BZ59" s="184">
        <f t="shared" si="186"/>
        <v>650</v>
      </c>
      <c r="CA59" s="184">
        <f t="shared" si="186"/>
        <v>646</v>
      </c>
      <c r="CB59" s="184">
        <f aca="true" t="shared" si="187" ref="CB59:CL59">SUM(CB57:CB58)</f>
        <v>567</v>
      </c>
      <c r="CC59" s="184">
        <f t="shared" si="187"/>
        <v>532</v>
      </c>
      <c r="CD59" s="184">
        <f t="shared" si="187"/>
        <v>432</v>
      </c>
      <c r="CE59" s="184">
        <f t="shared" si="187"/>
        <v>463</v>
      </c>
      <c r="CF59" s="184">
        <f t="shared" si="187"/>
        <v>348</v>
      </c>
      <c r="CG59" s="184">
        <f t="shared" si="187"/>
        <v>337</v>
      </c>
      <c r="CH59" s="184">
        <f t="shared" si="187"/>
        <v>266</v>
      </c>
      <c r="CI59" s="184">
        <f t="shared" si="187"/>
        <v>218</v>
      </c>
      <c r="CJ59" s="184">
        <f t="shared" si="187"/>
        <v>212</v>
      </c>
      <c r="CK59" s="184">
        <f t="shared" si="187"/>
        <v>149</v>
      </c>
      <c r="CL59" s="184">
        <f t="shared" si="187"/>
        <v>162</v>
      </c>
      <c r="CM59" s="184">
        <f aca="true" t="shared" si="188" ref="CM59:CW59">SUM(CM57:CM58)</f>
        <v>116</v>
      </c>
      <c r="CN59" s="184">
        <f t="shared" si="188"/>
        <v>99</v>
      </c>
      <c r="CO59" s="184">
        <f t="shared" si="188"/>
        <v>62</v>
      </c>
      <c r="CP59" s="184">
        <f t="shared" si="188"/>
        <v>47</v>
      </c>
      <c r="CQ59" s="184">
        <f t="shared" si="188"/>
        <v>33</v>
      </c>
      <c r="CR59" s="184">
        <f t="shared" si="188"/>
        <v>19</v>
      </c>
      <c r="CS59" s="184">
        <f t="shared" si="188"/>
        <v>30</v>
      </c>
      <c r="CT59" s="184">
        <f t="shared" si="188"/>
        <v>26</v>
      </c>
      <c r="CU59" s="184">
        <f t="shared" si="188"/>
        <v>30</v>
      </c>
      <c r="CV59" s="184">
        <f t="shared" si="188"/>
        <v>16</v>
      </c>
      <c r="CW59" s="184">
        <f t="shared" si="188"/>
        <v>11</v>
      </c>
      <c r="CX59" s="499">
        <f aca="true" t="shared" si="189" ref="CX59:DE59">SUM(CX57:CX58)</f>
        <v>12</v>
      </c>
      <c r="CY59" s="499">
        <f t="shared" si="189"/>
        <v>8</v>
      </c>
      <c r="CZ59" s="499">
        <f t="shared" si="189"/>
        <v>33</v>
      </c>
      <c r="DA59" s="499">
        <f t="shared" si="189"/>
        <v>0</v>
      </c>
      <c r="DB59" s="499">
        <f t="shared" si="189"/>
        <v>1516</v>
      </c>
      <c r="DC59" s="499">
        <f t="shared" si="189"/>
        <v>562</v>
      </c>
      <c r="DD59" s="499">
        <f t="shared" si="189"/>
        <v>920</v>
      </c>
      <c r="DE59" s="184">
        <f t="shared" si="189"/>
        <v>189737</v>
      </c>
    </row>
    <row r="60" spans="1:109" s="135" customFormat="1" ht="22.5" customHeight="1">
      <c r="A60" s="133" t="s">
        <v>125</v>
      </c>
      <c r="B60" s="134" t="s">
        <v>10</v>
      </c>
      <c r="C60" s="176">
        <v>414</v>
      </c>
      <c r="D60" s="176">
        <v>412</v>
      </c>
      <c r="E60" s="176">
        <v>453</v>
      </c>
      <c r="F60" s="176">
        <v>397</v>
      </c>
      <c r="G60" s="176">
        <v>449</v>
      </c>
      <c r="H60" s="176">
        <v>516</v>
      </c>
      <c r="I60" s="176">
        <v>484</v>
      </c>
      <c r="J60" s="176">
        <v>537</v>
      </c>
      <c r="K60" s="176">
        <v>534</v>
      </c>
      <c r="L60" s="176">
        <v>551</v>
      </c>
      <c r="M60" s="176">
        <v>499</v>
      </c>
      <c r="N60" s="176">
        <v>535</v>
      </c>
      <c r="O60" s="176">
        <v>588</v>
      </c>
      <c r="P60" s="176">
        <v>560</v>
      </c>
      <c r="Q60" s="176">
        <v>561</v>
      </c>
      <c r="R60" s="176">
        <v>659</v>
      </c>
      <c r="S60" s="176">
        <v>687</v>
      </c>
      <c r="T60" s="176">
        <v>710</v>
      </c>
      <c r="U60" s="176">
        <v>662</v>
      </c>
      <c r="V60" s="176">
        <v>699</v>
      </c>
      <c r="W60" s="176">
        <v>699</v>
      </c>
      <c r="X60" s="176">
        <v>580</v>
      </c>
      <c r="Y60" s="176">
        <v>606</v>
      </c>
      <c r="Z60" s="176">
        <v>595</v>
      </c>
      <c r="AA60" s="176">
        <v>673</v>
      </c>
      <c r="AB60" s="176">
        <v>597</v>
      </c>
      <c r="AC60" s="176">
        <v>554</v>
      </c>
      <c r="AD60" s="176">
        <v>654</v>
      </c>
      <c r="AE60" s="176">
        <v>668</v>
      </c>
      <c r="AF60" s="176">
        <v>651</v>
      </c>
      <c r="AG60" s="176">
        <v>715</v>
      </c>
      <c r="AH60" s="176">
        <v>736</v>
      </c>
      <c r="AI60" s="176">
        <v>714</v>
      </c>
      <c r="AJ60" s="176">
        <v>709</v>
      </c>
      <c r="AK60" s="176">
        <v>673</v>
      </c>
      <c r="AL60" s="176">
        <v>643</v>
      </c>
      <c r="AM60" s="176">
        <v>674</v>
      </c>
      <c r="AN60" s="176">
        <v>607</v>
      </c>
      <c r="AO60" s="176">
        <v>621</v>
      </c>
      <c r="AP60" s="176">
        <v>602</v>
      </c>
      <c r="AQ60" s="176">
        <v>622</v>
      </c>
      <c r="AR60" s="176">
        <v>654</v>
      </c>
      <c r="AS60" s="176">
        <v>608</v>
      </c>
      <c r="AT60" s="176">
        <v>609</v>
      </c>
      <c r="AU60" s="176">
        <v>580</v>
      </c>
      <c r="AV60" s="176">
        <v>569</v>
      </c>
      <c r="AW60" s="176">
        <v>584</v>
      </c>
      <c r="AX60" s="176">
        <v>648</v>
      </c>
      <c r="AY60" s="176">
        <v>684</v>
      </c>
      <c r="AZ60" s="176">
        <v>645</v>
      </c>
      <c r="BA60" s="176">
        <v>645</v>
      </c>
      <c r="BB60" s="176">
        <v>633</v>
      </c>
      <c r="BC60" s="176">
        <v>623</v>
      </c>
      <c r="BD60" s="176">
        <v>648</v>
      </c>
      <c r="BE60" s="176">
        <v>630</v>
      </c>
      <c r="BF60" s="176">
        <v>630</v>
      </c>
      <c r="BG60" s="176">
        <v>667</v>
      </c>
      <c r="BH60" s="176">
        <v>658</v>
      </c>
      <c r="BI60" s="176">
        <v>586</v>
      </c>
      <c r="BJ60" s="176">
        <v>528</v>
      </c>
      <c r="BK60" s="176">
        <v>567</v>
      </c>
      <c r="BL60" s="176">
        <v>464</v>
      </c>
      <c r="BM60" s="176">
        <v>494</v>
      </c>
      <c r="BN60" s="176">
        <v>461</v>
      </c>
      <c r="BO60" s="176">
        <v>405</v>
      </c>
      <c r="BP60" s="176">
        <v>329</v>
      </c>
      <c r="BQ60" s="176">
        <v>340</v>
      </c>
      <c r="BR60" s="176">
        <v>278</v>
      </c>
      <c r="BS60" s="176">
        <v>227</v>
      </c>
      <c r="BT60" s="176">
        <v>240</v>
      </c>
      <c r="BU60" s="176">
        <v>244</v>
      </c>
      <c r="BV60" s="176">
        <v>226</v>
      </c>
      <c r="BW60" s="176">
        <v>202</v>
      </c>
      <c r="BX60" s="176">
        <v>240</v>
      </c>
      <c r="BY60" s="176">
        <v>175</v>
      </c>
      <c r="BZ60" s="176">
        <v>218</v>
      </c>
      <c r="CA60" s="176">
        <v>164</v>
      </c>
      <c r="CB60" s="176">
        <v>151</v>
      </c>
      <c r="CC60" s="176">
        <v>131</v>
      </c>
      <c r="CD60" s="176">
        <v>80</v>
      </c>
      <c r="CE60" s="176">
        <v>104</v>
      </c>
      <c r="CF60" s="176">
        <v>77</v>
      </c>
      <c r="CG60" s="176">
        <v>77</v>
      </c>
      <c r="CH60" s="176">
        <v>57</v>
      </c>
      <c r="CI60" s="176">
        <v>52</v>
      </c>
      <c r="CJ60" s="176">
        <v>34</v>
      </c>
      <c r="CK60" s="176">
        <v>34</v>
      </c>
      <c r="CL60" s="176">
        <v>29</v>
      </c>
      <c r="CM60" s="176">
        <v>21</v>
      </c>
      <c r="CN60" s="176">
        <v>24</v>
      </c>
      <c r="CO60" s="176">
        <v>23</v>
      </c>
      <c r="CP60" s="176">
        <v>14</v>
      </c>
      <c r="CQ60" s="176">
        <v>10</v>
      </c>
      <c r="CR60" s="176">
        <v>6</v>
      </c>
      <c r="CS60" s="176">
        <v>7</v>
      </c>
      <c r="CT60" s="176">
        <v>9</v>
      </c>
      <c r="CU60" s="176">
        <v>2</v>
      </c>
      <c r="CV60" s="176">
        <v>2</v>
      </c>
      <c r="CW60" s="176">
        <v>5</v>
      </c>
      <c r="CX60" s="182">
        <v>3</v>
      </c>
      <c r="CY60" s="182">
        <v>2</v>
      </c>
      <c r="CZ60" s="182">
        <v>4</v>
      </c>
      <c r="DA60" s="182">
        <v>2</v>
      </c>
      <c r="DB60" s="182">
        <v>1795</v>
      </c>
      <c r="DC60" s="182">
        <v>768</v>
      </c>
      <c r="DD60" s="182">
        <v>422</v>
      </c>
      <c r="DE60" s="182">
        <f>SUM(C60:DD60)</f>
        <v>45548</v>
      </c>
    </row>
    <row r="61" spans="1:109" s="135" customFormat="1" ht="22.5" customHeight="1">
      <c r="A61" s="133"/>
      <c r="B61" s="134" t="s">
        <v>11</v>
      </c>
      <c r="C61" s="176">
        <v>362</v>
      </c>
      <c r="D61" s="176">
        <v>370</v>
      </c>
      <c r="E61" s="176">
        <v>397</v>
      </c>
      <c r="F61" s="176">
        <v>423</v>
      </c>
      <c r="G61" s="176">
        <v>410</v>
      </c>
      <c r="H61" s="176">
        <v>442</v>
      </c>
      <c r="I61" s="176">
        <v>431</v>
      </c>
      <c r="J61" s="176">
        <v>476</v>
      </c>
      <c r="K61" s="176">
        <v>479</v>
      </c>
      <c r="L61" s="176">
        <v>493</v>
      </c>
      <c r="M61" s="176">
        <v>505</v>
      </c>
      <c r="N61" s="176">
        <v>507</v>
      </c>
      <c r="O61" s="176">
        <v>522</v>
      </c>
      <c r="P61" s="176">
        <v>571</v>
      </c>
      <c r="Q61" s="176">
        <v>585</v>
      </c>
      <c r="R61" s="176">
        <v>676</v>
      </c>
      <c r="S61" s="176">
        <v>634</v>
      </c>
      <c r="T61" s="176">
        <v>666</v>
      </c>
      <c r="U61" s="176">
        <v>669</v>
      </c>
      <c r="V61" s="176">
        <v>667</v>
      </c>
      <c r="W61" s="176">
        <v>637</v>
      </c>
      <c r="X61" s="176">
        <v>595</v>
      </c>
      <c r="Y61" s="176">
        <v>672</v>
      </c>
      <c r="Z61" s="176">
        <v>604</v>
      </c>
      <c r="AA61" s="176">
        <v>640</v>
      </c>
      <c r="AB61" s="176">
        <v>655</v>
      </c>
      <c r="AC61" s="176">
        <v>621</v>
      </c>
      <c r="AD61" s="176">
        <v>690</v>
      </c>
      <c r="AE61" s="176">
        <v>640</v>
      </c>
      <c r="AF61" s="176">
        <v>674</v>
      </c>
      <c r="AG61" s="176">
        <v>714</v>
      </c>
      <c r="AH61" s="176">
        <v>703</v>
      </c>
      <c r="AI61" s="176">
        <v>739</v>
      </c>
      <c r="AJ61" s="176">
        <v>698</v>
      </c>
      <c r="AK61" s="176">
        <v>640</v>
      </c>
      <c r="AL61" s="176">
        <v>724</v>
      </c>
      <c r="AM61" s="176">
        <v>706</v>
      </c>
      <c r="AN61" s="176">
        <v>695</v>
      </c>
      <c r="AO61" s="176">
        <v>719</v>
      </c>
      <c r="AP61" s="176">
        <v>650</v>
      </c>
      <c r="AQ61" s="176">
        <v>666</v>
      </c>
      <c r="AR61" s="176">
        <v>696</v>
      </c>
      <c r="AS61" s="176">
        <v>672</v>
      </c>
      <c r="AT61" s="176">
        <v>643</v>
      </c>
      <c r="AU61" s="176">
        <v>699</v>
      </c>
      <c r="AV61" s="176">
        <v>688</v>
      </c>
      <c r="AW61" s="176">
        <v>727</v>
      </c>
      <c r="AX61" s="176">
        <v>760</v>
      </c>
      <c r="AY61" s="176">
        <v>754</v>
      </c>
      <c r="AZ61" s="176">
        <v>745</v>
      </c>
      <c r="BA61" s="176">
        <v>760</v>
      </c>
      <c r="BB61" s="176">
        <v>772</v>
      </c>
      <c r="BC61" s="176">
        <v>765</v>
      </c>
      <c r="BD61" s="176">
        <v>757</v>
      </c>
      <c r="BE61" s="176">
        <v>754</v>
      </c>
      <c r="BF61" s="176">
        <v>762</v>
      </c>
      <c r="BG61" s="176">
        <v>780</v>
      </c>
      <c r="BH61" s="176">
        <v>749</v>
      </c>
      <c r="BI61" s="176">
        <v>703</v>
      </c>
      <c r="BJ61" s="176">
        <v>678</v>
      </c>
      <c r="BK61" s="176">
        <v>674</v>
      </c>
      <c r="BL61" s="176">
        <v>617</v>
      </c>
      <c r="BM61" s="176">
        <v>648</v>
      </c>
      <c r="BN61" s="176">
        <v>560</v>
      </c>
      <c r="BO61" s="176">
        <v>488</v>
      </c>
      <c r="BP61" s="176">
        <v>391</v>
      </c>
      <c r="BQ61" s="176">
        <v>405</v>
      </c>
      <c r="BR61" s="176">
        <v>341</v>
      </c>
      <c r="BS61" s="176">
        <v>316</v>
      </c>
      <c r="BT61" s="176">
        <v>363</v>
      </c>
      <c r="BU61" s="176">
        <v>328</v>
      </c>
      <c r="BV61" s="176">
        <v>321</v>
      </c>
      <c r="BW61" s="176">
        <v>282</v>
      </c>
      <c r="BX61" s="176">
        <v>291</v>
      </c>
      <c r="BY61" s="176">
        <v>313</v>
      </c>
      <c r="BZ61" s="176">
        <v>239</v>
      </c>
      <c r="CA61" s="176">
        <v>274</v>
      </c>
      <c r="CB61" s="176">
        <v>230</v>
      </c>
      <c r="CC61" s="176">
        <v>222</v>
      </c>
      <c r="CD61" s="176">
        <v>169</v>
      </c>
      <c r="CE61" s="176">
        <v>197</v>
      </c>
      <c r="CF61" s="176">
        <v>165</v>
      </c>
      <c r="CG61" s="176">
        <v>149</v>
      </c>
      <c r="CH61" s="176">
        <v>140</v>
      </c>
      <c r="CI61" s="176">
        <v>87</v>
      </c>
      <c r="CJ61" s="176">
        <v>93</v>
      </c>
      <c r="CK61" s="176">
        <v>78</v>
      </c>
      <c r="CL61" s="176">
        <v>51</v>
      </c>
      <c r="CM61" s="176">
        <v>38</v>
      </c>
      <c r="CN61" s="176">
        <v>33</v>
      </c>
      <c r="CO61" s="176">
        <v>26</v>
      </c>
      <c r="CP61" s="176">
        <v>15</v>
      </c>
      <c r="CQ61" s="176">
        <v>20</v>
      </c>
      <c r="CR61" s="176">
        <v>10</v>
      </c>
      <c r="CS61" s="176">
        <v>12</v>
      </c>
      <c r="CT61" s="176">
        <v>9</v>
      </c>
      <c r="CU61" s="176">
        <v>11</v>
      </c>
      <c r="CV61" s="176">
        <v>5</v>
      </c>
      <c r="CW61" s="176">
        <v>4</v>
      </c>
      <c r="CX61" s="182">
        <v>8</v>
      </c>
      <c r="CY61" s="182">
        <v>4</v>
      </c>
      <c r="CZ61" s="182">
        <v>5</v>
      </c>
      <c r="DA61" s="182">
        <v>1</v>
      </c>
      <c r="DB61" s="182">
        <v>1439</v>
      </c>
      <c r="DC61" s="182">
        <v>619</v>
      </c>
      <c r="DD61" s="182">
        <v>407</v>
      </c>
      <c r="DE61" s="182">
        <f>SUM(C61:DD61)</f>
        <v>49329</v>
      </c>
    </row>
    <row r="62" spans="1:109" s="137" customFormat="1" ht="23.25" customHeight="1">
      <c r="A62" s="121"/>
      <c r="B62" s="136" t="s">
        <v>1</v>
      </c>
      <c r="C62" s="184">
        <f aca="true" t="shared" si="190" ref="C62:M62">SUM(C60:C61)</f>
        <v>776</v>
      </c>
      <c r="D62" s="184">
        <f t="shared" si="190"/>
        <v>782</v>
      </c>
      <c r="E62" s="184">
        <f t="shared" si="190"/>
        <v>850</v>
      </c>
      <c r="F62" s="184">
        <f t="shared" si="190"/>
        <v>820</v>
      </c>
      <c r="G62" s="184">
        <f t="shared" si="190"/>
        <v>859</v>
      </c>
      <c r="H62" s="184">
        <f t="shared" si="190"/>
        <v>958</v>
      </c>
      <c r="I62" s="184">
        <f t="shared" si="190"/>
        <v>915</v>
      </c>
      <c r="J62" s="184">
        <f t="shared" si="190"/>
        <v>1013</v>
      </c>
      <c r="K62" s="184">
        <f t="shared" si="190"/>
        <v>1013</v>
      </c>
      <c r="L62" s="184">
        <f t="shared" si="190"/>
        <v>1044</v>
      </c>
      <c r="M62" s="184">
        <f t="shared" si="190"/>
        <v>1004</v>
      </c>
      <c r="N62" s="184">
        <f aca="true" t="shared" si="191" ref="N62:X62">SUM(N60:N61)</f>
        <v>1042</v>
      </c>
      <c r="O62" s="184">
        <f t="shared" si="191"/>
        <v>1110</v>
      </c>
      <c r="P62" s="184">
        <f t="shared" si="191"/>
        <v>1131</v>
      </c>
      <c r="Q62" s="184">
        <f t="shared" si="191"/>
        <v>1146</v>
      </c>
      <c r="R62" s="184">
        <f t="shared" si="191"/>
        <v>1335</v>
      </c>
      <c r="S62" s="184">
        <f t="shared" si="191"/>
        <v>1321</v>
      </c>
      <c r="T62" s="184">
        <f t="shared" si="191"/>
        <v>1376</v>
      </c>
      <c r="U62" s="184">
        <f t="shared" si="191"/>
        <v>1331</v>
      </c>
      <c r="V62" s="184">
        <f t="shared" si="191"/>
        <v>1366</v>
      </c>
      <c r="W62" s="184">
        <f t="shared" si="191"/>
        <v>1336</v>
      </c>
      <c r="X62" s="184">
        <f t="shared" si="191"/>
        <v>1175</v>
      </c>
      <c r="Y62" s="184">
        <f aca="true" t="shared" si="192" ref="Y62:AI62">SUM(Y60:Y61)</f>
        <v>1278</v>
      </c>
      <c r="Z62" s="184">
        <f t="shared" si="192"/>
        <v>1199</v>
      </c>
      <c r="AA62" s="184">
        <f t="shared" si="192"/>
        <v>1313</v>
      </c>
      <c r="AB62" s="184">
        <f t="shared" si="192"/>
        <v>1252</v>
      </c>
      <c r="AC62" s="184">
        <f t="shared" si="192"/>
        <v>1175</v>
      </c>
      <c r="AD62" s="184">
        <f t="shared" si="192"/>
        <v>1344</v>
      </c>
      <c r="AE62" s="184">
        <f t="shared" si="192"/>
        <v>1308</v>
      </c>
      <c r="AF62" s="184">
        <f t="shared" si="192"/>
        <v>1325</v>
      </c>
      <c r="AG62" s="184">
        <f t="shared" si="192"/>
        <v>1429</v>
      </c>
      <c r="AH62" s="184">
        <f t="shared" si="192"/>
        <v>1439</v>
      </c>
      <c r="AI62" s="184">
        <f t="shared" si="192"/>
        <v>1453</v>
      </c>
      <c r="AJ62" s="184">
        <f aca="true" t="shared" si="193" ref="AJ62:AT62">SUM(AJ60:AJ61)</f>
        <v>1407</v>
      </c>
      <c r="AK62" s="184">
        <f t="shared" si="193"/>
        <v>1313</v>
      </c>
      <c r="AL62" s="184">
        <f t="shared" si="193"/>
        <v>1367</v>
      </c>
      <c r="AM62" s="184">
        <f t="shared" si="193"/>
        <v>1380</v>
      </c>
      <c r="AN62" s="184">
        <f t="shared" si="193"/>
        <v>1302</v>
      </c>
      <c r="AO62" s="184">
        <f t="shared" si="193"/>
        <v>1340</v>
      </c>
      <c r="AP62" s="184">
        <f t="shared" si="193"/>
        <v>1252</v>
      </c>
      <c r="AQ62" s="184">
        <f t="shared" si="193"/>
        <v>1288</v>
      </c>
      <c r="AR62" s="184">
        <f t="shared" si="193"/>
        <v>1350</v>
      </c>
      <c r="AS62" s="184">
        <f t="shared" si="193"/>
        <v>1280</v>
      </c>
      <c r="AT62" s="184">
        <f t="shared" si="193"/>
        <v>1252</v>
      </c>
      <c r="AU62" s="184">
        <f aca="true" t="shared" si="194" ref="AU62:BE62">SUM(AU60:AU61)</f>
        <v>1279</v>
      </c>
      <c r="AV62" s="184">
        <f t="shared" si="194"/>
        <v>1257</v>
      </c>
      <c r="AW62" s="184">
        <f t="shared" si="194"/>
        <v>1311</v>
      </c>
      <c r="AX62" s="184">
        <f t="shared" si="194"/>
        <v>1408</v>
      </c>
      <c r="AY62" s="184">
        <f t="shared" si="194"/>
        <v>1438</v>
      </c>
      <c r="AZ62" s="184">
        <f t="shared" si="194"/>
        <v>1390</v>
      </c>
      <c r="BA62" s="184">
        <f t="shared" si="194"/>
        <v>1405</v>
      </c>
      <c r="BB62" s="184">
        <f t="shared" si="194"/>
        <v>1405</v>
      </c>
      <c r="BC62" s="184">
        <f t="shared" si="194"/>
        <v>1388</v>
      </c>
      <c r="BD62" s="184">
        <f t="shared" si="194"/>
        <v>1405</v>
      </c>
      <c r="BE62" s="184">
        <f t="shared" si="194"/>
        <v>1384</v>
      </c>
      <c r="BF62" s="184">
        <f aca="true" t="shared" si="195" ref="BF62:BP62">SUM(BF60:BF61)</f>
        <v>1392</v>
      </c>
      <c r="BG62" s="184">
        <f t="shared" si="195"/>
        <v>1447</v>
      </c>
      <c r="BH62" s="184">
        <f t="shared" si="195"/>
        <v>1407</v>
      </c>
      <c r="BI62" s="184">
        <f t="shared" si="195"/>
        <v>1289</v>
      </c>
      <c r="BJ62" s="184">
        <f t="shared" si="195"/>
        <v>1206</v>
      </c>
      <c r="BK62" s="184">
        <f t="shared" si="195"/>
        <v>1241</v>
      </c>
      <c r="BL62" s="184">
        <f t="shared" si="195"/>
        <v>1081</v>
      </c>
      <c r="BM62" s="184">
        <f t="shared" si="195"/>
        <v>1142</v>
      </c>
      <c r="BN62" s="184">
        <f t="shared" si="195"/>
        <v>1021</v>
      </c>
      <c r="BO62" s="184">
        <f t="shared" si="195"/>
        <v>893</v>
      </c>
      <c r="BP62" s="184">
        <f t="shared" si="195"/>
        <v>720</v>
      </c>
      <c r="BQ62" s="184">
        <f aca="true" t="shared" si="196" ref="BQ62:CA62">SUM(BQ60:BQ61)</f>
        <v>745</v>
      </c>
      <c r="BR62" s="184">
        <f t="shared" si="196"/>
        <v>619</v>
      </c>
      <c r="BS62" s="184">
        <f t="shared" si="196"/>
        <v>543</v>
      </c>
      <c r="BT62" s="184">
        <f t="shared" si="196"/>
        <v>603</v>
      </c>
      <c r="BU62" s="184">
        <f t="shared" si="196"/>
        <v>572</v>
      </c>
      <c r="BV62" s="184">
        <f t="shared" si="196"/>
        <v>547</v>
      </c>
      <c r="BW62" s="184">
        <f t="shared" si="196"/>
        <v>484</v>
      </c>
      <c r="BX62" s="184">
        <f t="shared" si="196"/>
        <v>531</v>
      </c>
      <c r="BY62" s="184">
        <f t="shared" si="196"/>
        <v>488</v>
      </c>
      <c r="BZ62" s="184">
        <f t="shared" si="196"/>
        <v>457</v>
      </c>
      <c r="CA62" s="184">
        <f t="shared" si="196"/>
        <v>438</v>
      </c>
      <c r="CB62" s="184">
        <f aca="true" t="shared" si="197" ref="CB62:CL62">SUM(CB60:CB61)</f>
        <v>381</v>
      </c>
      <c r="CC62" s="184">
        <f t="shared" si="197"/>
        <v>353</v>
      </c>
      <c r="CD62" s="184">
        <f t="shared" si="197"/>
        <v>249</v>
      </c>
      <c r="CE62" s="184">
        <f t="shared" si="197"/>
        <v>301</v>
      </c>
      <c r="CF62" s="184">
        <f t="shared" si="197"/>
        <v>242</v>
      </c>
      <c r="CG62" s="184">
        <f t="shared" si="197"/>
        <v>226</v>
      </c>
      <c r="CH62" s="184">
        <f t="shared" si="197"/>
        <v>197</v>
      </c>
      <c r="CI62" s="184">
        <f t="shared" si="197"/>
        <v>139</v>
      </c>
      <c r="CJ62" s="184">
        <f t="shared" si="197"/>
        <v>127</v>
      </c>
      <c r="CK62" s="184">
        <f t="shared" si="197"/>
        <v>112</v>
      </c>
      <c r="CL62" s="184">
        <f t="shared" si="197"/>
        <v>80</v>
      </c>
      <c r="CM62" s="184">
        <f aca="true" t="shared" si="198" ref="CM62:CW62">SUM(CM60:CM61)</f>
        <v>59</v>
      </c>
      <c r="CN62" s="184">
        <f t="shared" si="198"/>
        <v>57</v>
      </c>
      <c r="CO62" s="184">
        <f t="shared" si="198"/>
        <v>49</v>
      </c>
      <c r="CP62" s="184">
        <f t="shared" si="198"/>
        <v>29</v>
      </c>
      <c r="CQ62" s="184">
        <f t="shared" si="198"/>
        <v>30</v>
      </c>
      <c r="CR62" s="184">
        <f t="shared" si="198"/>
        <v>16</v>
      </c>
      <c r="CS62" s="184">
        <f t="shared" si="198"/>
        <v>19</v>
      </c>
      <c r="CT62" s="184">
        <f t="shared" si="198"/>
        <v>18</v>
      </c>
      <c r="CU62" s="184">
        <f t="shared" si="198"/>
        <v>13</v>
      </c>
      <c r="CV62" s="184">
        <f t="shared" si="198"/>
        <v>7</v>
      </c>
      <c r="CW62" s="184">
        <f t="shared" si="198"/>
        <v>9</v>
      </c>
      <c r="CX62" s="499">
        <f aca="true" t="shared" si="199" ref="CX62:DE62">SUM(CX60:CX61)</f>
        <v>11</v>
      </c>
      <c r="CY62" s="499">
        <f t="shared" si="199"/>
        <v>6</v>
      </c>
      <c r="CZ62" s="499">
        <f t="shared" si="199"/>
        <v>9</v>
      </c>
      <c r="DA62" s="499">
        <f t="shared" si="199"/>
        <v>3</v>
      </c>
      <c r="DB62" s="499">
        <f t="shared" si="199"/>
        <v>3234</v>
      </c>
      <c r="DC62" s="499">
        <f t="shared" si="199"/>
        <v>1387</v>
      </c>
      <c r="DD62" s="499">
        <f t="shared" si="199"/>
        <v>829</v>
      </c>
      <c r="DE62" s="184">
        <f t="shared" si="199"/>
        <v>94877</v>
      </c>
    </row>
    <row r="63" spans="1:109" s="135" customFormat="1" ht="22.5" customHeight="1">
      <c r="A63" s="133" t="s">
        <v>143</v>
      </c>
      <c r="B63" s="134" t="s">
        <v>10</v>
      </c>
      <c r="C63" s="176">
        <v>882</v>
      </c>
      <c r="D63" s="176">
        <v>868</v>
      </c>
      <c r="E63" s="176">
        <v>905</v>
      </c>
      <c r="F63" s="176">
        <v>1038</v>
      </c>
      <c r="G63" s="176">
        <v>996</v>
      </c>
      <c r="H63" s="176">
        <v>1067</v>
      </c>
      <c r="I63" s="176">
        <v>1086</v>
      </c>
      <c r="J63" s="176">
        <v>1057</v>
      </c>
      <c r="K63" s="176">
        <v>1104</v>
      </c>
      <c r="L63" s="176">
        <v>1092</v>
      </c>
      <c r="M63" s="176">
        <v>1110</v>
      </c>
      <c r="N63" s="176">
        <v>1089</v>
      </c>
      <c r="O63" s="176">
        <v>1281</v>
      </c>
      <c r="P63" s="176">
        <v>1177</v>
      </c>
      <c r="Q63" s="176">
        <v>1275</v>
      </c>
      <c r="R63" s="176">
        <v>1573</v>
      </c>
      <c r="S63" s="176">
        <v>1558</v>
      </c>
      <c r="T63" s="176">
        <v>1643</v>
      </c>
      <c r="U63" s="176">
        <v>1474</v>
      </c>
      <c r="V63" s="176">
        <v>1375</v>
      </c>
      <c r="W63" s="176">
        <v>1384</v>
      </c>
      <c r="X63" s="176">
        <v>1304</v>
      </c>
      <c r="Y63" s="176">
        <v>1226</v>
      </c>
      <c r="Z63" s="176">
        <v>1258</v>
      </c>
      <c r="AA63" s="176">
        <v>1230</v>
      </c>
      <c r="AB63" s="176">
        <v>1187</v>
      </c>
      <c r="AC63" s="176">
        <v>1271</v>
      </c>
      <c r="AD63" s="176">
        <v>1317</v>
      </c>
      <c r="AE63" s="176">
        <v>1278</v>
      </c>
      <c r="AF63" s="176">
        <v>1345</v>
      </c>
      <c r="AG63" s="176">
        <v>1372</v>
      </c>
      <c r="AH63" s="176">
        <v>1460</v>
      </c>
      <c r="AI63" s="176">
        <v>1468</v>
      </c>
      <c r="AJ63" s="176">
        <v>1443</v>
      </c>
      <c r="AK63" s="176">
        <v>1373</v>
      </c>
      <c r="AL63" s="176">
        <v>1426</v>
      </c>
      <c r="AM63" s="176">
        <v>1456</v>
      </c>
      <c r="AN63" s="176">
        <v>1383</v>
      </c>
      <c r="AO63" s="176">
        <v>1354</v>
      </c>
      <c r="AP63" s="176">
        <v>1343</v>
      </c>
      <c r="AQ63" s="176">
        <v>1408</v>
      </c>
      <c r="AR63" s="176">
        <v>1499</v>
      </c>
      <c r="AS63" s="176">
        <v>1409</v>
      </c>
      <c r="AT63" s="176">
        <v>1455</v>
      </c>
      <c r="AU63" s="176">
        <v>1562</v>
      </c>
      <c r="AV63" s="176">
        <v>1487</v>
      </c>
      <c r="AW63" s="176">
        <v>1421</v>
      </c>
      <c r="AX63" s="176">
        <v>1498</v>
      </c>
      <c r="AY63" s="176">
        <v>1537</v>
      </c>
      <c r="AZ63" s="176">
        <v>1489</v>
      </c>
      <c r="BA63" s="176">
        <v>1474</v>
      </c>
      <c r="BB63" s="176">
        <v>1456</v>
      </c>
      <c r="BC63" s="176">
        <v>1424</v>
      </c>
      <c r="BD63" s="176">
        <v>1338</v>
      </c>
      <c r="BE63" s="176">
        <v>1272</v>
      </c>
      <c r="BF63" s="176">
        <v>1190</v>
      </c>
      <c r="BG63" s="176">
        <v>1230</v>
      </c>
      <c r="BH63" s="176">
        <v>1091</v>
      </c>
      <c r="BI63" s="176">
        <v>1022</v>
      </c>
      <c r="BJ63" s="176">
        <v>929</v>
      </c>
      <c r="BK63" s="176">
        <v>871</v>
      </c>
      <c r="BL63" s="176">
        <v>836</v>
      </c>
      <c r="BM63" s="176">
        <v>782</v>
      </c>
      <c r="BN63" s="176">
        <v>745</v>
      </c>
      <c r="BO63" s="176">
        <v>634</v>
      </c>
      <c r="BP63" s="176">
        <v>607</v>
      </c>
      <c r="BQ63" s="176">
        <v>494</v>
      </c>
      <c r="BR63" s="176">
        <v>456</v>
      </c>
      <c r="BS63" s="176">
        <v>441</v>
      </c>
      <c r="BT63" s="176">
        <v>386</v>
      </c>
      <c r="BU63" s="176">
        <v>436</v>
      </c>
      <c r="BV63" s="176">
        <v>394</v>
      </c>
      <c r="BW63" s="176">
        <v>341</v>
      </c>
      <c r="BX63" s="176">
        <v>341</v>
      </c>
      <c r="BY63" s="176">
        <v>335</v>
      </c>
      <c r="BZ63" s="176">
        <v>308</v>
      </c>
      <c r="CA63" s="176">
        <v>282</v>
      </c>
      <c r="CB63" s="176">
        <v>224</v>
      </c>
      <c r="CC63" s="176">
        <v>193</v>
      </c>
      <c r="CD63" s="176">
        <v>157</v>
      </c>
      <c r="CE63" s="176">
        <v>156</v>
      </c>
      <c r="CF63" s="176">
        <v>146</v>
      </c>
      <c r="CG63" s="176">
        <v>121</v>
      </c>
      <c r="CH63" s="176">
        <v>100</v>
      </c>
      <c r="CI63" s="176">
        <v>75</v>
      </c>
      <c r="CJ63" s="176">
        <v>49</v>
      </c>
      <c r="CK63" s="176">
        <v>31</v>
      </c>
      <c r="CL63" s="176">
        <v>40</v>
      </c>
      <c r="CM63" s="176">
        <v>39</v>
      </c>
      <c r="CN63" s="176">
        <v>31</v>
      </c>
      <c r="CO63" s="176">
        <v>19</v>
      </c>
      <c r="CP63" s="176">
        <v>16</v>
      </c>
      <c r="CQ63" s="176">
        <v>20</v>
      </c>
      <c r="CR63" s="176">
        <v>11</v>
      </c>
      <c r="CS63" s="176">
        <v>10</v>
      </c>
      <c r="CT63" s="176">
        <v>4</v>
      </c>
      <c r="CU63" s="176">
        <v>9</v>
      </c>
      <c r="CV63" s="176">
        <v>3</v>
      </c>
      <c r="CW63" s="176">
        <v>1</v>
      </c>
      <c r="CX63" s="182">
        <v>1</v>
      </c>
      <c r="CY63" s="182">
        <v>2</v>
      </c>
      <c r="CZ63" s="182">
        <v>22</v>
      </c>
      <c r="DA63" s="182" t="s">
        <v>86</v>
      </c>
      <c r="DB63" s="182">
        <v>1156</v>
      </c>
      <c r="DC63" s="182">
        <v>530</v>
      </c>
      <c r="DD63" s="182">
        <v>331</v>
      </c>
      <c r="DE63" s="182">
        <f>SUM(C63:DD63)</f>
        <v>89905</v>
      </c>
    </row>
    <row r="64" spans="1:109" s="135" customFormat="1" ht="22.5" customHeight="1">
      <c r="A64" s="133"/>
      <c r="B64" s="134" t="s">
        <v>11</v>
      </c>
      <c r="C64" s="176">
        <v>838</v>
      </c>
      <c r="D64" s="176">
        <v>847</v>
      </c>
      <c r="E64" s="176">
        <v>830</v>
      </c>
      <c r="F64" s="176">
        <v>876</v>
      </c>
      <c r="G64" s="176">
        <v>886</v>
      </c>
      <c r="H64" s="176">
        <v>955</v>
      </c>
      <c r="I64" s="176">
        <v>967</v>
      </c>
      <c r="J64" s="176">
        <v>1037</v>
      </c>
      <c r="K64" s="176">
        <v>1065</v>
      </c>
      <c r="L64" s="176">
        <v>1039</v>
      </c>
      <c r="M64" s="176">
        <v>1022</v>
      </c>
      <c r="N64" s="176">
        <v>1038</v>
      </c>
      <c r="O64" s="176">
        <v>1215</v>
      </c>
      <c r="P64" s="176">
        <v>1221</v>
      </c>
      <c r="Q64" s="176">
        <v>1229</v>
      </c>
      <c r="R64" s="176">
        <v>1409</v>
      </c>
      <c r="S64" s="176">
        <v>1484</v>
      </c>
      <c r="T64" s="176">
        <v>1532</v>
      </c>
      <c r="U64" s="176">
        <v>1431</v>
      </c>
      <c r="V64" s="176">
        <v>1354</v>
      </c>
      <c r="W64" s="176">
        <v>1330</v>
      </c>
      <c r="X64" s="176">
        <v>1312</v>
      </c>
      <c r="Y64" s="176">
        <v>1362</v>
      </c>
      <c r="Z64" s="176">
        <v>1271</v>
      </c>
      <c r="AA64" s="176">
        <v>1258</v>
      </c>
      <c r="AB64" s="176">
        <v>1192</v>
      </c>
      <c r="AC64" s="176">
        <v>1252</v>
      </c>
      <c r="AD64" s="176">
        <v>1370</v>
      </c>
      <c r="AE64" s="176">
        <v>1350</v>
      </c>
      <c r="AF64" s="176">
        <v>1380</v>
      </c>
      <c r="AG64" s="176">
        <v>1470</v>
      </c>
      <c r="AH64" s="176">
        <v>1486</v>
      </c>
      <c r="AI64" s="176">
        <v>1563</v>
      </c>
      <c r="AJ64" s="176">
        <v>1683</v>
      </c>
      <c r="AK64" s="176">
        <v>1628</v>
      </c>
      <c r="AL64" s="176">
        <v>1677</v>
      </c>
      <c r="AM64" s="176">
        <v>1724</v>
      </c>
      <c r="AN64" s="176">
        <v>1645</v>
      </c>
      <c r="AO64" s="176">
        <v>1703</v>
      </c>
      <c r="AP64" s="176">
        <v>1648</v>
      </c>
      <c r="AQ64" s="176">
        <v>1732</v>
      </c>
      <c r="AR64" s="176">
        <v>1744</v>
      </c>
      <c r="AS64" s="176">
        <v>1751</v>
      </c>
      <c r="AT64" s="176">
        <v>1789</v>
      </c>
      <c r="AU64" s="176">
        <v>1861</v>
      </c>
      <c r="AV64" s="176">
        <v>1813</v>
      </c>
      <c r="AW64" s="176">
        <v>1864</v>
      </c>
      <c r="AX64" s="176">
        <v>1872</v>
      </c>
      <c r="AY64" s="176">
        <v>1829</v>
      </c>
      <c r="AZ64" s="176">
        <v>1874</v>
      </c>
      <c r="BA64" s="176">
        <v>1805</v>
      </c>
      <c r="BB64" s="176">
        <v>1779</v>
      </c>
      <c r="BC64" s="176">
        <v>1751</v>
      </c>
      <c r="BD64" s="176">
        <v>1707</v>
      </c>
      <c r="BE64" s="176">
        <v>1539</v>
      </c>
      <c r="BF64" s="176">
        <v>1451</v>
      </c>
      <c r="BG64" s="176">
        <v>1635</v>
      </c>
      <c r="BH64" s="176">
        <v>1428</v>
      </c>
      <c r="BI64" s="176">
        <v>1392</v>
      </c>
      <c r="BJ64" s="176">
        <v>1232</v>
      </c>
      <c r="BK64" s="176">
        <v>1169</v>
      </c>
      <c r="BL64" s="176">
        <v>1130</v>
      </c>
      <c r="BM64" s="176">
        <v>1013</v>
      </c>
      <c r="BN64" s="176">
        <v>1003</v>
      </c>
      <c r="BO64" s="176">
        <v>833</v>
      </c>
      <c r="BP64" s="176">
        <v>759</v>
      </c>
      <c r="BQ64" s="176">
        <v>740</v>
      </c>
      <c r="BR64" s="176">
        <v>611</v>
      </c>
      <c r="BS64" s="176">
        <v>609</v>
      </c>
      <c r="BT64" s="176">
        <v>539</v>
      </c>
      <c r="BU64" s="176">
        <v>583</v>
      </c>
      <c r="BV64" s="176">
        <v>558</v>
      </c>
      <c r="BW64" s="176">
        <v>437</v>
      </c>
      <c r="BX64" s="176">
        <v>523</v>
      </c>
      <c r="BY64" s="176">
        <v>528</v>
      </c>
      <c r="BZ64" s="176">
        <v>449</v>
      </c>
      <c r="CA64" s="176">
        <v>428</v>
      </c>
      <c r="CB64" s="176">
        <v>384</v>
      </c>
      <c r="CC64" s="176">
        <v>348</v>
      </c>
      <c r="CD64" s="176">
        <v>295</v>
      </c>
      <c r="CE64" s="176">
        <v>300</v>
      </c>
      <c r="CF64" s="176">
        <v>236</v>
      </c>
      <c r="CG64" s="176">
        <v>209</v>
      </c>
      <c r="CH64" s="176">
        <v>191</v>
      </c>
      <c r="CI64" s="176">
        <v>195</v>
      </c>
      <c r="CJ64" s="176">
        <v>120</v>
      </c>
      <c r="CK64" s="176">
        <v>104</v>
      </c>
      <c r="CL64" s="176">
        <v>76</v>
      </c>
      <c r="CM64" s="176">
        <v>70</v>
      </c>
      <c r="CN64" s="176">
        <v>72</v>
      </c>
      <c r="CO64" s="176">
        <v>51</v>
      </c>
      <c r="CP64" s="176">
        <v>44</v>
      </c>
      <c r="CQ64" s="176">
        <v>22</v>
      </c>
      <c r="CR64" s="176">
        <v>15</v>
      </c>
      <c r="CS64" s="176">
        <v>17</v>
      </c>
      <c r="CT64" s="176">
        <v>21</v>
      </c>
      <c r="CU64" s="176">
        <v>10</v>
      </c>
      <c r="CV64" s="176">
        <v>17</v>
      </c>
      <c r="CW64" s="176">
        <v>8</v>
      </c>
      <c r="CX64" s="182">
        <v>6</v>
      </c>
      <c r="CY64" s="182">
        <v>2</v>
      </c>
      <c r="CZ64" s="182">
        <v>30</v>
      </c>
      <c r="DA64" s="182">
        <v>4</v>
      </c>
      <c r="DB64" s="182">
        <v>926</v>
      </c>
      <c r="DC64" s="182">
        <v>485</v>
      </c>
      <c r="DD64" s="182">
        <v>279</v>
      </c>
      <c r="DE64" s="182">
        <f>SUM(C64:DD64)</f>
        <v>101876</v>
      </c>
    </row>
    <row r="65" spans="1:109" s="137" customFormat="1" ht="23.25" customHeight="1">
      <c r="A65" s="121"/>
      <c r="B65" s="136" t="s">
        <v>1</v>
      </c>
      <c r="C65" s="184">
        <f aca="true" t="shared" si="200" ref="C65:M65">SUM(C63:C64)</f>
        <v>1720</v>
      </c>
      <c r="D65" s="184">
        <f t="shared" si="200"/>
        <v>1715</v>
      </c>
      <c r="E65" s="184">
        <f t="shared" si="200"/>
        <v>1735</v>
      </c>
      <c r="F65" s="184">
        <f t="shared" si="200"/>
        <v>1914</v>
      </c>
      <c r="G65" s="184">
        <f t="shared" si="200"/>
        <v>1882</v>
      </c>
      <c r="H65" s="184">
        <f t="shared" si="200"/>
        <v>2022</v>
      </c>
      <c r="I65" s="184">
        <f t="shared" si="200"/>
        <v>2053</v>
      </c>
      <c r="J65" s="184">
        <f t="shared" si="200"/>
        <v>2094</v>
      </c>
      <c r="K65" s="184">
        <f t="shared" si="200"/>
        <v>2169</v>
      </c>
      <c r="L65" s="184">
        <f t="shared" si="200"/>
        <v>2131</v>
      </c>
      <c r="M65" s="184">
        <f t="shared" si="200"/>
        <v>2132</v>
      </c>
      <c r="N65" s="184">
        <f aca="true" t="shared" si="201" ref="N65:X65">SUM(N63:N64)</f>
        <v>2127</v>
      </c>
      <c r="O65" s="184">
        <f t="shared" si="201"/>
        <v>2496</v>
      </c>
      <c r="P65" s="184">
        <f t="shared" si="201"/>
        <v>2398</v>
      </c>
      <c r="Q65" s="184">
        <f t="shared" si="201"/>
        <v>2504</v>
      </c>
      <c r="R65" s="184">
        <f t="shared" si="201"/>
        <v>2982</v>
      </c>
      <c r="S65" s="184">
        <f t="shared" si="201"/>
        <v>3042</v>
      </c>
      <c r="T65" s="184">
        <f t="shared" si="201"/>
        <v>3175</v>
      </c>
      <c r="U65" s="184">
        <f t="shared" si="201"/>
        <v>2905</v>
      </c>
      <c r="V65" s="184">
        <f t="shared" si="201"/>
        <v>2729</v>
      </c>
      <c r="W65" s="184">
        <f t="shared" si="201"/>
        <v>2714</v>
      </c>
      <c r="X65" s="184">
        <f t="shared" si="201"/>
        <v>2616</v>
      </c>
      <c r="Y65" s="184">
        <f aca="true" t="shared" si="202" ref="Y65:AI65">SUM(Y63:Y64)</f>
        <v>2588</v>
      </c>
      <c r="Z65" s="184">
        <f t="shared" si="202"/>
        <v>2529</v>
      </c>
      <c r="AA65" s="184">
        <f t="shared" si="202"/>
        <v>2488</v>
      </c>
      <c r="AB65" s="184">
        <f t="shared" si="202"/>
        <v>2379</v>
      </c>
      <c r="AC65" s="184">
        <f t="shared" si="202"/>
        <v>2523</v>
      </c>
      <c r="AD65" s="184">
        <f t="shared" si="202"/>
        <v>2687</v>
      </c>
      <c r="AE65" s="184">
        <f t="shared" si="202"/>
        <v>2628</v>
      </c>
      <c r="AF65" s="184">
        <f t="shared" si="202"/>
        <v>2725</v>
      </c>
      <c r="AG65" s="184">
        <f t="shared" si="202"/>
        <v>2842</v>
      </c>
      <c r="AH65" s="184">
        <f t="shared" si="202"/>
        <v>2946</v>
      </c>
      <c r="AI65" s="184">
        <f t="shared" si="202"/>
        <v>3031</v>
      </c>
      <c r="AJ65" s="184">
        <f aca="true" t="shared" si="203" ref="AJ65:AT65">SUM(AJ63:AJ64)</f>
        <v>3126</v>
      </c>
      <c r="AK65" s="184">
        <f t="shared" si="203"/>
        <v>3001</v>
      </c>
      <c r="AL65" s="184">
        <f t="shared" si="203"/>
        <v>3103</v>
      </c>
      <c r="AM65" s="184">
        <f t="shared" si="203"/>
        <v>3180</v>
      </c>
      <c r="AN65" s="184">
        <f t="shared" si="203"/>
        <v>3028</v>
      </c>
      <c r="AO65" s="184">
        <f t="shared" si="203"/>
        <v>3057</v>
      </c>
      <c r="AP65" s="184">
        <f t="shared" si="203"/>
        <v>2991</v>
      </c>
      <c r="AQ65" s="184">
        <f t="shared" si="203"/>
        <v>3140</v>
      </c>
      <c r="AR65" s="184">
        <f t="shared" si="203"/>
        <v>3243</v>
      </c>
      <c r="AS65" s="184">
        <f t="shared" si="203"/>
        <v>3160</v>
      </c>
      <c r="AT65" s="184">
        <f t="shared" si="203"/>
        <v>3244</v>
      </c>
      <c r="AU65" s="184">
        <f aca="true" t="shared" si="204" ref="AU65:BE65">SUM(AU63:AU64)</f>
        <v>3423</v>
      </c>
      <c r="AV65" s="184">
        <f t="shared" si="204"/>
        <v>3300</v>
      </c>
      <c r="AW65" s="184">
        <f t="shared" si="204"/>
        <v>3285</v>
      </c>
      <c r="AX65" s="184">
        <f t="shared" si="204"/>
        <v>3370</v>
      </c>
      <c r="AY65" s="184">
        <f t="shared" si="204"/>
        <v>3366</v>
      </c>
      <c r="AZ65" s="184">
        <f t="shared" si="204"/>
        <v>3363</v>
      </c>
      <c r="BA65" s="184">
        <f t="shared" si="204"/>
        <v>3279</v>
      </c>
      <c r="BB65" s="184">
        <f t="shared" si="204"/>
        <v>3235</v>
      </c>
      <c r="BC65" s="184">
        <f t="shared" si="204"/>
        <v>3175</v>
      </c>
      <c r="BD65" s="184">
        <f t="shared" si="204"/>
        <v>3045</v>
      </c>
      <c r="BE65" s="184">
        <f t="shared" si="204"/>
        <v>2811</v>
      </c>
      <c r="BF65" s="184">
        <f aca="true" t="shared" si="205" ref="BF65:BP65">SUM(BF63:BF64)</f>
        <v>2641</v>
      </c>
      <c r="BG65" s="184">
        <f t="shared" si="205"/>
        <v>2865</v>
      </c>
      <c r="BH65" s="184">
        <f t="shared" si="205"/>
        <v>2519</v>
      </c>
      <c r="BI65" s="184">
        <f t="shared" si="205"/>
        <v>2414</v>
      </c>
      <c r="BJ65" s="184">
        <f t="shared" si="205"/>
        <v>2161</v>
      </c>
      <c r="BK65" s="184">
        <f t="shared" si="205"/>
        <v>2040</v>
      </c>
      <c r="BL65" s="184">
        <f t="shared" si="205"/>
        <v>1966</v>
      </c>
      <c r="BM65" s="184">
        <f t="shared" si="205"/>
        <v>1795</v>
      </c>
      <c r="BN65" s="184">
        <f t="shared" si="205"/>
        <v>1748</v>
      </c>
      <c r="BO65" s="184">
        <f t="shared" si="205"/>
        <v>1467</v>
      </c>
      <c r="BP65" s="184">
        <f t="shared" si="205"/>
        <v>1366</v>
      </c>
      <c r="BQ65" s="184">
        <f aca="true" t="shared" si="206" ref="BQ65:CA65">SUM(BQ63:BQ64)</f>
        <v>1234</v>
      </c>
      <c r="BR65" s="184">
        <f t="shared" si="206"/>
        <v>1067</v>
      </c>
      <c r="BS65" s="184">
        <f t="shared" si="206"/>
        <v>1050</v>
      </c>
      <c r="BT65" s="184">
        <f t="shared" si="206"/>
        <v>925</v>
      </c>
      <c r="BU65" s="184">
        <f t="shared" si="206"/>
        <v>1019</v>
      </c>
      <c r="BV65" s="184">
        <f t="shared" si="206"/>
        <v>952</v>
      </c>
      <c r="BW65" s="184">
        <f t="shared" si="206"/>
        <v>778</v>
      </c>
      <c r="BX65" s="184">
        <f t="shared" si="206"/>
        <v>864</v>
      </c>
      <c r="BY65" s="184">
        <f t="shared" si="206"/>
        <v>863</v>
      </c>
      <c r="BZ65" s="184">
        <f t="shared" si="206"/>
        <v>757</v>
      </c>
      <c r="CA65" s="184">
        <f t="shared" si="206"/>
        <v>710</v>
      </c>
      <c r="CB65" s="184">
        <f aca="true" t="shared" si="207" ref="CB65:CL65">SUM(CB63:CB64)</f>
        <v>608</v>
      </c>
      <c r="CC65" s="184">
        <f t="shared" si="207"/>
        <v>541</v>
      </c>
      <c r="CD65" s="184">
        <f t="shared" si="207"/>
        <v>452</v>
      </c>
      <c r="CE65" s="184">
        <f t="shared" si="207"/>
        <v>456</v>
      </c>
      <c r="CF65" s="184">
        <f t="shared" si="207"/>
        <v>382</v>
      </c>
      <c r="CG65" s="184">
        <f t="shared" si="207"/>
        <v>330</v>
      </c>
      <c r="CH65" s="184">
        <f t="shared" si="207"/>
        <v>291</v>
      </c>
      <c r="CI65" s="184">
        <f t="shared" si="207"/>
        <v>270</v>
      </c>
      <c r="CJ65" s="184">
        <f t="shared" si="207"/>
        <v>169</v>
      </c>
      <c r="CK65" s="184">
        <f t="shared" si="207"/>
        <v>135</v>
      </c>
      <c r="CL65" s="184">
        <f t="shared" si="207"/>
        <v>116</v>
      </c>
      <c r="CM65" s="184">
        <f aca="true" t="shared" si="208" ref="CM65:CW65">SUM(CM63:CM64)</f>
        <v>109</v>
      </c>
      <c r="CN65" s="184">
        <f t="shared" si="208"/>
        <v>103</v>
      </c>
      <c r="CO65" s="184">
        <f t="shared" si="208"/>
        <v>70</v>
      </c>
      <c r="CP65" s="184">
        <f t="shared" si="208"/>
        <v>60</v>
      </c>
      <c r="CQ65" s="184">
        <f t="shared" si="208"/>
        <v>42</v>
      </c>
      <c r="CR65" s="184">
        <f t="shared" si="208"/>
        <v>26</v>
      </c>
      <c r="CS65" s="184">
        <f t="shared" si="208"/>
        <v>27</v>
      </c>
      <c r="CT65" s="184">
        <f t="shared" si="208"/>
        <v>25</v>
      </c>
      <c r="CU65" s="184">
        <f t="shared" si="208"/>
        <v>19</v>
      </c>
      <c r="CV65" s="184">
        <f t="shared" si="208"/>
        <v>20</v>
      </c>
      <c r="CW65" s="184">
        <f t="shared" si="208"/>
        <v>9</v>
      </c>
      <c r="CX65" s="499">
        <f aca="true" t="shared" si="209" ref="CX65:DE65">SUM(CX63:CX64)</f>
        <v>7</v>
      </c>
      <c r="CY65" s="499">
        <f t="shared" si="209"/>
        <v>4</v>
      </c>
      <c r="CZ65" s="499">
        <f t="shared" si="209"/>
        <v>52</v>
      </c>
      <c r="DA65" s="499">
        <f t="shared" si="209"/>
        <v>4</v>
      </c>
      <c r="DB65" s="499">
        <f t="shared" si="209"/>
        <v>2082</v>
      </c>
      <c r="DC65" s="499">
        <f t="shared" si="209"/>
        <v>1015</v>
      </c>
      <c r="DD65" s="499">
        <f t="shared" si="209"/>
        <v>610</v>
      </c>
      <c r="DE65" s="184">
        <f t="shared" si="209"/>
        <v>191781</v>
      </c>
    </row>
    <row r="66" spans="1:109" s="135" customFormat="1" ht="22.5" customHeight="1">
      <c r="A66" s="133" t="s">
        <v>126</v>
      </c>
      <c r="B66" s="134" t="s">
        <v>10</v>
      </c>
      <c r="C66" s="176">
        <v>446</v>
      </c>
      <c r="D66" s="176">
        <v>515</v>
      </c>
      <c r="E66" s="176">
        <v>513</v>
      </c>
      <c r="F66" s="176">
        <v>552</v>
      </c>
      <c r="G66" s="176">
        <v>558</v>
      </c>
      <c r="H66" s="176">
        <v>577</v>
      </c>
      <c r="I66" s="176">
        <v>539</v>
      </c>
      <c r="J66" s="176">
        <v>583</v>
      </c>
      <c r="K66" s="176">
        <v>671</v>
      </c>
      <c r="L66" s="176">
        <v>660</v>
      </c>
      <c r="M66" s="176">
        <v>678</v>
      </c>
      <c r="N66" s="176">
        <v>654</v>
      </c>
      <c r="O66" s="176">
        <v>734</v>
      </c>
      <c r="P66" s="176">
        <v>727</v>
      </c>
      <c r="Q66" s="176">
        <v>739</v>
      </c>
      <c r="R66" s="176">
        <v>891</v>
      </c>
      <c r="S66" s="176">
        <v>852</v>
      </c>
      <c r="T66" s="176">
        <v>903</v>
      </c>
      <c r="U66" s="176">
        <v>856</v>
      </c>
      <c r="V66" s="176">
        <v>834</v>
      </c>
      <c r="W66" s="176">
        <v>873</v>
      </c>
      <c r="X66" s="176">
        <v>791</v>
      </c>
      <c r="Y66" s="176">
        <v>809</v>
      </c>
      <c r="Z66" s="176">
        <v>812</v>
      </c>
      <c r="AA66" s="176">
        <v>751</v>
      </c>
      <c r="AB66" s="176">
        <v>849</v>
      </c>
      <c r="AC66" s="176">
        <v>828</v>
      </c>
      <c r="AD66" s="176">
        <v>876</v>
      </c>
      <c r="AE66" s="176">
        <v>906</v>
      </c>
      <c r="AF66" s="176">
        <v>957</v>
      </c>
      <c r="AG66" s="176">
        <v>920</v>
      </c>
      <c r="AH66" s="176">
        <v>970</v>
      </c>
      <c r="AI66" s="176">
        <v>1009</v>
      </c>
      <c r="AJ66" s="176">
        <v>966</v>
      </c>
      <c r="AK66" s="176">
        <v>982</v>
      </c>
      <c r="AL66" s="176">
        <v>984</v>
      </c>
      <c r="AM66" s="176">
        <v>948</v>
      </c>
      <c r="AN66" s="176">
        <v>937</v>
      </c>
      <c r="AO66" s="176">
        <v>885</v>
      </c>
      <c r="AP66" s="176">
        <v>822</v>
      </c>
      <c r="AQ66" s="176">
        <v>900</v>
      </c>
      <c r="AR66" s="176">
        <v>952</v>
      </c>
      <c r="AS66" s="176">
        <v>902</v>
      </c>
      <c r="AT66" s="176">
        <v>881</v>
      </c>
      <c r="AU66" s="176">
        <v>914</v>
      </c>
      <c r="AV66" s="176">
        <v>889</v>
      </c>
      <c r="AW66" s="176">
        <v>909</v>
      </c>
      <c r="AX66" s="176">
        <v>961</v>
      </c>
      <c r="AY66" s="176">
        <v>1018</v>
      </c>
      <c r="AZ66" s="176">
        <v>935</v>
      </c>
      <c r="BA66" s="176">
        <v>979</v>
      </c>
      <c r="BB66" s="176">
        <v>935</v>
      </c>
      <c r="BC66" s="176">
        <v>1027</v>
      </c>
      <c r="BD66" s="176">
        <v>994</v>
      </c>
      <c r="BE66" s="176">
        <v>951</v>
      </c>
      <c r="BF66" s="176">
        <v>897</v>
      </c>
      <c r="BG66" s="176">
        <v>921</v>
      </c>
      <c r="BH66" s="176">
        <v>828</v>
      </c>
      <c r="BI66" s="176">
        <v>803</v>
      </c>
      <c r="BJ66" s="176">
        <v>799</v>
      </c>
      <c r="BK66" s="176">
        <v>702</v>
      </c>
      <c r="BL66" s="176">
        <v>703</v>
      </c>
      <c r="BM66" s="176">
        <v>652</v>
      </c>
      <c r="BN66" s="176">
        <v>612</v>
      </c>
      <c r="BO66" s="176">
        <v>531</v>
      </c>
      <c r="BP66" s="176">
        <v>558</v>
      </c>
      <c r="BQ66" s="176">
        <v>474</v>
      </c>
      <c r="BR66" s="176">
        <v>406</v>
      </c>
      <c r="BS66" s="176">
        <v>456</v>
      </c>
      <c r="BT66" s="176">
        <v>402</v>
      </c>
      <c r="BU66" s="176">
        <v>421</v>
      </c>
      <c r="BV66" s="176">
        <v>337</v>
      </c>
      <c r="BW66" s="176">
        <v>321</v>
      </c>
      <c r="BX66" s="176">
        <v>358</v>
      </c>
      <c r="BY66" s="176">
        <v>334</v>
      </c>
      <c r="BZ66" s="176">
        <v>319</v>
      </c>
      <c r="CA66" s="176">
        <v>293</v>
      </c>
      <c r="CB66" s="176">
        <v>226</v>
      </c>
      <c r="CC66" s="176">
        <v>235</v>
      </c>
      <c r="CD66" s="176">
        <v>205</v>
      </c>
      <c r="CE66" s="176">
        <v>204</v>
      </c>
      <c r="CF66" s="176">
        <v>166</v>
      </c>
      <c r="CG66" s="176">
        <v>126</v>
      </c>
      <c r="CH66" s="176">
        <v>105</v>
      </c>
      <c r="CI66" s="176">
        <v>95</v>
      </c>
      <c r="CJ66" s="176">
        <v>96</v>
      </c>
      <c r="CK66" s="176">
        <v>98</v>
      </c>
      <c r="CL66" s="176">
        <v>73</v>
      </c>
      <c r="CM66" s="176">
        <v>52</v>
      </c>
      <c r="CN66" s="176">
        <v>42</v>
      </c>
      <c r="CO66" s="176">
        <v>36</v>
      </c>
      <c r="CP66" s="176">
        <v>28</v>
      </c>
      <c r="CQ66" s="176">
        <v>23</v>
      </c>
      <c r="CR66" s="176">
        <v>26</v>
      </c>
      <c r="CS66" s="176">
        <v>23</v>
      </c>
      <c r="CT66" s="176">
        <v>19</v>
      </c>
      <c r="CU66" s="176">
        <v>28</v>
      </c>
      <c r="CV66" s="176">
        <v>14</v>
      </c>
      <c r="CW66" s="176">
        <v>14</v>
      </c>
      <c r="CX66" s="182">
        <v>13</v>
      </c>
      <c r="CY66" s="182">
        <v>12</v>
      </c>
      <c r="CZ66" s="182">
        <v>38</v>
      </c>
      <c r="DA66" s="182" t="s">
        <v>86</v>
      </c>
      <c r="DB66" s="182">
        <v>2368</v>
      </c>
      <c r="DC66" s="182">
        <v>467</v>
      </c>
      <c r="DD66" s="182">
        <v>160</v>
      </c>
      <c r="DE66" s="182">
        <f>SUM(C66:DD66)</f>
        <v>62623</v>
      </c>
    </row>
    <row r="67" spans="1:109" s="135" customFormat="1" ht="22.5" customHeight="1">
      <c r="A67" s="133"/>
      <c r="B67" s="134" t="s">
        <v>11</v>
      </c>
      <c r="C67" s="176">
        <v>488</v>
      </c>
      <c r="D67" s="176">
        <v>503</v>
      </c>
      <c r="E67" s="176">
        <v>451</v>
      </c>
      <c r="F67" s="176">
        <v>526</v>
      </c>
      <c r="G67" s="176">
        <v>500</v>
      </c>
      <c r="H67" s="176">
        <v>575</v>
      </c>
      <c r="I67" s="176">
        <v>520</v>
      </c>
      <c r="J67" s="176">
        <v>582</v>
      </c>
      <c r="K67" s="176">
        <v>595</v>
      </c>
      <c r="L67" s="176">
        <v>632</v>
      </c>
      <c r="M67" s="176">
        <v>657</v>
      </c>
      <c r="N67" s="176">
        <v>604</v>
      </c>
      <c r="O67" s="176">
        <v>716</v>
      </c>
      <c r="P67" s="176">
        <v>669</v>
      </c>
      <c r="Q67" s="176">
        <v>708</v>
      </c>
      <c r="R67" s="176">
        <v>817</v>
      </c>
      <c r="S67" s="176">
        <v>868</v>
      </c>
      <c r="T67" s="176">
        <v>933</v>
      </c>
      <c r="U67" s="176">
        <v>849</v>
      </c>
      <c r="V67" s="176">
        <v>839</v>
      </c>
      <c r="W67" s="176">
        <v>801</v>
      </c>
      <c r="X67" s="176">
        <v>851</v>
      </c>
      <c r="Y67" s="176">
        <v>882</v>
      </c>
      <c r="Z67" s="176">
        <v>836</v>
      </c>
      <c r="AA67" s="176">
        <v>869</v>
      </c>
      <c r="AB67" s="176">
        <v>841</v>
      </c>
      <c r="AC67" s="176">
        <v>838</v>
      </c>
      <c r="AD67" s="176">
        <v>935</v>
      </c>
      <c r="AE67" s="176">
        <v>913</v>
      </c>
      <c r="AF67" s="176">
        <v>935</v>
      </c>
      <c r="AG67" s="176">
        <v>962</v>
      </c>
      <c r="AH67" s="176">
        <v>977</v>
      </c>
      <c r="AI67" s="176">
        <v>997</v>
      </c>
      <c r="AJ67" s="176">
        <v>1043</v>
      </c>
      <c r="AK67" s="176">
        <v>977</v>
      </c>
      <c r="AL67" s="176">
        <v>1052</v>
      </c>
      <c r="AM67" s="176">
        <v>1023</v>
      </c>
      <c r="AN67" s="176">
        <v>995</v>
      </c>
      <c r="AO67" s="176">
        <v>921</v>
      </c>
      <c r="AP67" s="176">
        <v>931</v>
      </c>
      <c r="AQ67" s="176">
        <v>1027</v>
      </c>
      <c r="AR67" s="176">
        <v>1020</v>
      </c>
      <c r="AS67" s="176">
        <v>1063</v>
      </c>
      <c r="AT67" s="176">
        <v>1037</v>
      </c>
      <c r="AU67" s="176">
        <v>1060</v>
      </c>
      <c r="AV67" s="176">
        <v>1054</v>
      </c>
      <c r="AW67" s="176">
        <v>1063</v>
      </c>
      <c r="AX67" s="176">
        <v>1140</v>
      </c>
      <c r="AY67" s="176">
        <v>1144</v>
      </c>
      <c r="AZ67" s="176">
        <v>1160</v>
      </c>
      <c r="BA67" s="176">
        <v>1154</v>
      </c>
      <c r="BB67" s="176">
        <v>1188</v>
      </c>
      <c r="BC67" s="176">
        <v>1167</v>
      </c>
      <c r="BD67" s="176">
        <v>1166</v>
      </c>
      <c r="BE67" s="176">
        <v>1089</v>
      </c>
      <c r="BF67" s="176">
        <v>1084</v>
      </c>
      <c r="BG67" s="176">
        <v>1071</v>
      </c>
      <c r="BH67" s="176">
        <v>1140</v>
      </c>
      <c r="BI67" s="176">
        <v>1032</v>
      </c>
      <c r="BJ67" s="176">
        <v>1063</v>
      </c>
      <c r="BK67" s="176">
        <v>957</v>
      </c>
      <c r="BL67" s="176">
        <v>942</v>
      </c>
      <c r="BM67" s="176">
        <v>839</v>
      </c>
      <c r="BN67" s="176">
        <v>847</v>
      </c>
      <c r="BO67" s="176">
        <v>713</v>
      </c>
      <c r="BP67" s="176">
        <v>671</v>
      </c>
      <c r="BQ67" s="176">
        <v>620</v>
      </c>
      <c r="BR67" s="176">
        <v>546</v>
      </c>
      <c r="BS67" s="176">
        <v>523</v>
      </c>
      <c r="BT67" s="176">
        <v>520</v>
      </c>
      <c r="BU67" s="176">
        <v>541</v>
      </c>
      <c r="BV67" s="176">
        <v>472</v>
      </c>
      <c r="BW67" s="176">
        <v>456</v>
      </c>
      <c r="BX67" s="176">
        <v>528</v>
      </c>
      <c r="BY67" s="176">
        <v>457</v>
      </c>
      <c r="BZ67" s="176">
        <v>483</v>
      </c>
      <c r="CA67" s="176">
        <v>427</v>
      </c>
      <c r="CB67" s="176">
        <v>351</v>
      </c>
      <c r="CC67" s="176">
        <v>380</v>
      </c>
      <c r="CD67" s="176">
        <v>275</v>
      </c>
      <c r="CE67" s="176">
        <v>320</v>
      </c>
      <c r="CF67" s="176">
        <v>245</v>
      </c>
      <c r="CG67" s="176">
        <v>214</v>
      </c>
      <c r="CH67" s="176">
        <v>202</v>
      </c>
      <c r="CI67" s="176">
        <v>181</v>
      </c>
      <c r="CJ67" s="176">
        <v>163</v>
      </c>
      <c r="CK67" s="176">
        <v>130</v>
      </c>
      <c r="CL67" s="176">
        <v>111</v>
      </c>
      <c r="CM67" s="176">
        <v>94</v>
      </c>
      <c r="CN67" s="176">
        <v>68</v>
      </c>
      <c r="CO67" s="176">
        <v>67</v>
      </c>
      <c r="CP67" s="176">
        <v>42</v>
      </c>
      <c r="CQ67" s="176">
        <v>42</v>
      </c>
      <c r="CR67" s="176">
        <v>29</v>
      </c>
      <c r="CS67" s="176">
        <v>35</v>
      </c>
      <c r="CT67" s="176">
        <v>30</v>
      </c>
      <c r="CU67" s="176">
        <v>17</v>
      </c>
      <c r="CV67" s="176">
        <v>15</v>
      </c>
      <c r="CW67" s="176">
        <v>21</v>
      </c>
      <c r="CX67" s="182">
        <v>17</v>
      </c>
      <c r="CY67" s="182">
        <v>11</v>
      </c>
      <c r="CZ67" s="182">
        <v>41</v>
      </c>
      <c r="DA67" s="182" t="s">
        <v>86</v>
      </c>
      <c r="DB67" s="182">
        <v>1885</v>
      </c>
      <c r="DC67" s="182">
        <v>345</v>
      </c>
      <c r="DD67" s="182">
        <v>140</v>
      </c>
      <c r="DE67" s="182">
        <f>SUM(C67:DD67)</f>
        <v>69546</v>
      </c>
    </row>
    <row r="68" spans="1:109" s="137" customFormat="1" ht="23.25" customHeight="1">
      <c r="A68" s="121"/>
      <c r="B68" s="136" t="s">
        <v>1</v>
      </c>
      <c r="C68" s="184">
        <f aca="true" t="shared" si="210" ref="C68:M68">SUM(C66:C67)</f>
        <v>934</v>
      </c>
      <c r="D68" s="184">
        <f t="shared" si="210"/>
        <v>1018</v>
      </c>
      <c r="E68" s="184">
        <f t="shared" si="210"/>
        <v>964</v>
      </c>
      <c r="F68" s="184">
        <f t="shared" si="210"/>
        <v>1078</v>
      </c>
      <c r="G68" s="184">
        <f t="shared" si="210"/>
        <v>1058</v>
      </c>
      <c r="H68" s="184">
        <f t="shared" si="210"/>
        <v>1152</v>
      </c>
      <c r="I68" s="184">
        <f t="shared" si="210"/>
        <v>1059</v>
      </c>
      <c r="J68" s="184">
        <f t="shared" si="210"/>
        <v>1165</v>
      </c>
      <c r="K68" s="184">
        <f t="shared" si="210"/>
        <v>1266</v>
      </c>
      <c r="L68" s="184">
        <f t="shared" si="210"/>
        <v>1292</v>
      </c>
      <c r="M68" s="184">
        <f t="shared" si="210"/>
        <v>1335</v>
      </c>
      <c r="N68" s="184">
        <f aca="true" t="shared" si="211" ref="N68:X68">SUM(N66:N67)</f>
        <v>1258</v>
      </c>
      <c r="O68" s="184">
        <f t="shared" si="211"/>
        <v>1450</v>
      </c>
      <c r="P68" s="184">
        <f t="shared" si="211"/>
        <v>1396</v>
      </c>
      <c r="Q68" s="184">
        <f t="shared" si="211"/>
        <v>1447</v>
      </c>
      <c r="R68" s="184">
        <f t="shared" si="211"/>
        <v>1708</v>
      </c>
      <c r="S68" s="184">
        <f t="shared" si="211"/>
        <v>1720</v>
      </c>
      <c r="T68" s="184">
        <f t="shared" si="211"/>
        <v>1836</v>
      </c>
      <c r="U68" s="184">
        <f t="shared" si="211"/>
        <v>1705</v>
      </c>
      <c r="V68" s="184">
        <f t="shared" si="211"/>
        <v>1673</v>
      </c>
      <c r="W68" s="184">
        <f t="shared" si="211"/>
        <v>1674</v>
      </c>
      <c r="X68" s="184">
        <f t="shared" si="211"/>
        <v>1642</v>
      </c>
      <c r="Y68" s="184">
        <f aca="true" t="shared" si="212" ref="Y68:AI68">SUM(Y66:Y67)</f>
        <v>1691</v>
      </c>
      <c r="Z68" s="184">
        <f t="shared" si="212"/>
        <v>1648</v>
      </c>
      <c r="AA68" s="184">
        <f t="shared" si="212"/>
        <v>1620</v>
      </c>
      <c r="AB68" s="184">
        <f t="shared" si="212"/>
        <v>1690</v>
      </c>
      <c r="AC68" s="184">
        <f t="shared" si="212"/>
        <v>1666</v>
      </c>
      <c r="AD68" s="184">
        <f t="shared" si="212"/>
        <v>1811</v>
      </c>
      <c r="AE68" s="184">
        <f t="shared" si="212"/>
        <v>1819</v>
      </c>
      <c r="AF68" s="184">
        <f t="shared" si="212"/>
        <v>1892</v>
      </c>
      <c r="AG68" s="184">
        <f t="shared" si="212"/>
        <v>1882</v>
      </c>
      <c r="AH68" s="184">
        <f t="shared" si="212"/>
        <v>1947</v>
      </c>
      <c r="AI68" s="184">
        <f t="shared" si="212"/>
        <v>2006</v>
      </c>
      <c r="AJ68" s="184">
        <f aca="true" t="shared" si="213" ref="AJ68:AT68">SUM(AJ66:AJ67)</f>
        <v>2009</v>
      </c>
      <c r="AK68" s="184">
        <f t="shared" si="213"/>
        <v>1959</v>
      </c>
      <c r="AL68" s="184">
        <f t="shared" si="213"/>
        <v>2036</v>
      </c>
      <c r="AM68" s="184">
        <f t="shared" si="213"/>
        <v>1971</v>
      </c>
      <c r="AN68" s="184">
        <f t="shared" si="213"/>
        <v>1932</v>
      </c>
      <c r="AO68" s="184">
        <f t="shared" si="213"/>
        <v>1806</v>
      </c>
      <c r="AP68" s="184">
        <f t="shared" si="213"/>
        <v>1753</v>
      </c>
      <c r="AQ68" s="184">
        <f t="shared" si="213"/>
        <v>1927</v>
      </c>
      <c r="AR68" s="184">
        <f t="shared" si="213"/>
        <v>1972</v>
      </c>
      <c r="AS68" s="184">
        <f t="shared" si="213"/>
        <v>1965</v>
      </c>
      <c r="AT68" s="184">
        <f t="shared" si="213"/>
        <v>1918</v>
      </c>
      <c r="AU68" s="184">
        <f aca="true" t="shared" si="214" ref="AU68:BE68">SUM(AU66:AU67)</f>
        <v>1974</v>
      </c>
      <c r="AV68" s="184">
        <f t="shared" si="214"/>
        <v>1943</v>
      </c>
      <c r="AW68" s="184">
        <f t="shared" si="214"/>
        <v>1972</v>
      </c>
      <c r="AX68" s="184">
        <f t="shared" si="214"/>
        <v>2101</v>
      </c>
      <c r="AY68" s="184">
        <f t="shared" si="214"/>
        <v>2162</v>
      </c>
      <c r="AZ68" s="184">
        <f t="shared" si="214"/>
        <v>2095</v>
      </c>
      <c r="BA68" s="184">
        <f t="shared" si="214"/>
        <v>2133</v>
      </c>
      <c r="BB68" s="184">
        <f t="shared" si="214"/>
        <v>2123</v>
      </c>
      <c r="BC68" s="184">
        <f t="shared" si="214"/>
        <v>2194</v>
      </c>
      <c r="BD68" s="184">
        <f t="shared" si="214"/>
        <v>2160</v>
      </c>
      <c r="BE68" s="184">
        <f t="shared" si="214"/>
        <v>2040</v>
      </c>
      <c r="BF68" s="184">
        <f aca="true" t="shared" si="215" ref="BF68:BP68">SUM(BF66:BF67)</f>
        <v>1981</v>
      </c>
      <c r="BG68" s="184">
        <f t="shared" si="215"/>
        <v>1992</v>
      </c>
      <c r="BH68" s="184">
        <f t="shared" si="215"/>
        <v>1968</v>
      </c>
      <c r="BI68" s="184">
        <f t="shared" si="215"/>
        <v>1835</v>
      </c>
      <c r="BJ68" s="184">
        <f t="shared" si="215"/>
        <v>1862</v>
      </c>
      <c r="BK68" s="184">
        <f t="shared" si="215"/>
        <v>1659</v>
      </c>
      <c r="BL68" s="184">
        <f t="shared" si="215"/>
        <v>1645</v>
      </c>
      <c r="BM68" s="184">
        <f t="shared" si="215"/>
        <v>1491</v>
      </c>
      <c r="BN68" s="184">
        <f t="shared" si="215"/>
        <v>1459</v>
      </c>
      <c r="BO68" s="184">
        <f t="shared" si="215"/>
        <v>1244</v>
      </c>
      <c r="BP68" s="184">
        <f t="shared" si="215"/>
        <v>1229</v>
      </c>
      <c r="BQ68" s="184">
        <f aca="true" t="shared" si="216" ref="BQ68:CA68">SUM(BQ66:BQ67)</f>
        <v>1094</v>
      </c>
      <c r="BR68" s="184">
        <f t="shared" si="216"/>
        <v>952</v>
      </c>
      <c r="BS68" s="184">
        <f t="shared" si="216"/>
        <v>979</v>
      </c>
      <c r="BT68" s="184">
        <f t="shared" si="216"/>
        <v>922</v>
      </c>
      <c r="BU68" s="184">
        <f t="shared" si="216"/>
        <v>962</v>
      </c>
      <c r="BV68" s="184">
        <f t="shared" si="216"/>
        <v>809</v>
      </c>
      <c r="BW68" s="184">
        <f t="shared" si="216"/>
        <v>777</v>
      </c>
      <c r="BX68" s="184">
        <f t="shared" si="216"/>
        <v>886</v>
      </c>
      <c r="BY68" s="184">
        <f t="shared" si="216"/>
        <v>791</v>
      </c>
      <c r="BZ68" s="184">
        <f t="shared" si="216"/>
        <v>802</v>
      </c>
      <c r="CA68" s="184">
        <f t="shared" si="216"/>
        <v>720</v>
      </c>
      <c r="CB68" s="184">
        <f aca="true" t="shared" si="217" ref="CB68:CL68">SUM(CB66:CB67)</f>
        <v>577</v>
      </c>
      <c r="CC68" s="184">
        <f t="shared" si="217"/>
        <v>615</v>
      </c>
      <c r="CD68" s="184">
        <f t="shared" si="217"/>
        <v>480</v>
      </c>
      <c r="CE68" s="184">
        <f t="shared" si="217"/>
        <v>524</v>
      </c>
      <c r="CF68" s="184">
        <f t="shared" si="217"/>
        <v>411</v>
      </c>
      <c r="CG68" s="184">
        <f t="shared" si="217"/>
        <v>340</v>
      </c>
      <c r="CH68" s="184">
        <f t="shared" si="217"/>
        <v>307</v>
      </c>
      <c r="CI68" s="184">
        <f t="shared" si="217"/>
        <v>276</v>
      </c>
      <c r="CJ68" s="184">
        <f t="shared" si="217"/>
        <v>259</v>
      </c>
      <c r="CK68" s="184">
        <f t="shared" si="217"/>
        <v>228</v>
      </c>
      <c r="CL68" s="184">
        <f t="shared" si="217"/>
        <v>184</v>
      </c>
      <c r="CM68" s="184">
        <f aca="true" t="shared" si="218" ref="CM68:CW68">SUM(CM66:CM67)</f>
        <v>146</v>
      </c>
      <c r="CN68" s="184">
        <f t="shared" si="218"/>
        <v>110</v>
      </c>
      <c r="CO68" s="184">
        <f t="shared" si="218"/>
        <v>103</v>
      </c>
      <c r="CP68" s="184">
        <f t="shared" si="218"/>
        <v>70</v>
      </c>
      <c r="CQ68" s="184">
        <f t="shared" si="218"/>
        <v>65</v>
      </c>
      <c r="CR68" s="184">
        <f t="shared" si="218"/>
        <v>55</v>
      </c>
      <c r="CS68" s="184">
        <f t="shared" si="218"/>
        <v>58</v>
      </c>
      <c r="CT68" s="184">
        <f t="shared" si="218"/>
        <v>49</v>
      </c>
      <c r="CU68" s="184">
        <f t="shared" si="218"/>
        <v>45</v>
      </c>
      <c r="CV68" s="184">
        <f t="shared" si="218"/>
        <v>29</v>
      </c>
      <c r="CW68" s="184">
        <f t="shared" si="218"/>
        <v>35</v>
      </c>
      <c r="CX68" s="499">
        <f aca="true" t="shared" si="219" ref="CX68:DE68">SUM(CX66:CX67)</f>
        <v>30</v>
      </c>
      <c r="CY68" s="499">
        <f t="shared" si="219"/>
        <v>23</v>
      </c>
      <c r="CZ68" s="499">
        <f t="shared" si="219"/>
        <v>79</v>
      </c>
      <c r="DA68" s="499">
        <f t="shared" si="219"/>
        <v>0</v>
      </c>
      <c r="DB68" s="499">
        <f t="shared" si="219"/>
        <v>4253</v>
      </c>
      <c r="DC68" s="499">
        <f t="shared" si="219"/>
        <v>812</v>
      </c>
      <c r="DD68" s="499">
        <f t="shared" si="219"/>
        <v>300</v>
      </c>
      <c r="DE68" s="184">
        <f t="shared" si="219"/>
        <v>132169</v>
      </c>
    </row>
    <row r="69" spans="1:109" s="135" customFormat="1" ht="22.5" customHeight="1">
      <c r="A69" s="133" t="s">
        <v>140</v>
      </c>
      <c r="B69" s="134" t="s">
        <v>10</v>
      </c>
      <c r="C69" s="176">
        <v>365</v>
      </c>
      <c r="D69" s="176">
        <v>404</v>
      </c>
      <c r="E69" s="176">
        <v>426</v>
      </c>
      <c r="F69" s="176">
        <v>464</v>
      </c>
      <c r="G69" s="176">
        <v>437</v>
      </c>
      <c r="H69" s="176">
        <v>533</v>
      </c>
      <c r="I69" s="176">
        <v>569</v>
      </c>
      <c r="J69" s="176">
        <v>605</v>
      </c>
      <c r="K69" s="176">
        <v>611</v>
      </c>
      <c r="L69" s="176">
        <v>559</v>
      </c>
      <c r="M69" s="176">
        <v>629</v>
      </c>
      <c r="N69" s="176">
        <v>582</v>
      </c>
      <c r="O69" s="176">
        <v>587</v>
      </c>
      <c r="P69" s="176">
        <v>628</v>
      </c>
      <c r="Q69" s="176">
        <v>640</v>
      </c>
      <c r="R69" s="176">
        <v>720</v>
      </c>
      <c r="S69" s="176">
        <v>766</v>
      </c>
      <c r="T69" s="176">
        <v>694</v>
      </c>
      <c r="U69" s="176">
        <v>671</v>
      </c>
      <c r="V69" s="176">
        <v>684</v>
      </c>
      <c r="W69" s="176">
        <v>689</v>
      </c>
      <c r="X69" s="176">
        <v>622</v>
      </c>
      <c r="Y69" s="176">
        <v>675</v>
      </c>
      <c r="Z69" s="176">
        <v>621</v>
      </c>
      <c r="AA69" s="176">
        <v>599</v>
      </c>
      <c r="AB69" s="176">
        <v>530</v>
      </c>
      <c r="AC69" s="176">
        <v>560</v>
      </c>
      <c r="AD69" s="176">
        <v>580</v>
      </c>
      <c r="AE69" s="176">
        <v>622</v>
      </c>
      <c r="AF69" s="176">
        <v>676</v>
      </c>
      <c r="AG69" s="176">
        <v>622</v>
      </c>
      <c r="AH69" s="176">
        <v>746</v>
      </c>
      <c r="AI69" s="176">
        <v>667</v>
      </c>
      <c r="AJ69" s="176">
        <v>696</v>
      </c>
      <c r="AK69" s="176">
        <v>706</v>
      </c>
      <c r="AL69" s="176">
        <v>751</v>
      </c>
      <c r="AM69" s="176">
        <v>706</v>
      </c>
      <c r="AN69" s="176">
        <v>681</v>
      </c>
      <c r="AO69" s="176">
        <v>669</v>
      </c>
      <c r="AP69" s="176">
        <v>696</v>
      </c>
      <c r="AQ69" s="176">
        <v>674</v>
      </c>
      <c r="AR69" s="176">
        <v>708</v>
      </c>
      <c r="AS69" s="176">
        <v>703</v>
      </c>
      <c r="AT69" s="176">
        <v>689</v>
      </c>
      <c r="AU69" s="176">
        <v>703</v>
      </c>
      <c r="AV69" s="176">
        <v>747</v>
      </c>
      <c r="AW69" s="176">
        <v>727</v>
      </c>
      <c r="AX69" s="176">
        <v>668</v>
      </c>
      <c r="AY69" s="176">
        <v>784</v>
      </c>
      <c r="AZ69" s="176">
        <v>784</v>
      </c>
      <c r="BA69" s="176">
        <v>708</v>
      </c>
      <c r="BB69" s="176">
        <v>687</v>
      </c>
      <c r="BC69" s="176">
        <v>729</v>
      </c>
      <c r="BD69" s="176">
        <v>715</v>
      </c>
      <c r="BE69" s="176">
        <v>646</v>
      </c>
      <c r="BF69" s="176">
        <v>599</v>
      </c>
      <c r="BG69" s="176">
        <v>649</v>
      </c>
      <c r="BH69" s="176">
        <v>606</v>
      </c>
      <c r="BI69" s="176">
        <v>524</v>
      </c>
      <c r="BJ69" s="176">
        <v>491</v>
      </c>
      <c r="BK69" s="176">
        <v>450</v>
      </c>
      <c r="BL69" s="176">
        <v>421</v>
      </c>
      <c r="BM69" s="176">
        <v>445</v>
      </c>
      <c r="BN69" s="176">
        <v>399</v>
      </c>
      <c r="BO69" s="176">
        <v>354</v>
      </c>
      <c r="BP69" s="176">
        <v>280</v>
      </c>
      <c r="BQ69" s="176">
        <v>303</v>
      </c>
      <c r="BR69" s="176">
        <v>229</v>
      </c>
      <c r="BS69" s="176">
        <v>236</v>
      </c>
      <c r="BT69" s="176">
        <v>211</v>
      </c>
      <c r="BU69" s="176">
        <v>209</v>
      </c>
      <c r="BV69" s="176">
        <v>202</v>
      </c>
      <c r="BW69" s="176">
        <v>154</v>
      </c>
      <c r="BX69" s="176">
        <v>210</v>
      </c>
      <c r="BY69" s="176">
        <v>170</v>
      </c>
      <c r="BZ69" s="176">
        <v>143</v>
      </c>
      <c r="CA69" s="176">
        <v>130</v>
      </c>
      <c r="CB69" s="176">
        <v>142</v>
      </c>
      <c r="CC69" s="176">
        <v>132</v>
      </c>
      <c r="CD69" s="176">
        <v>97</v>
      </c>
      <c r="CE69" s="176">
        <v>84</v>
      </c>
      <c r="CF69" s="176">
        <v>79</v>
      </c>
      <c r="CG69" s="176">
        <v>60</v>
      </c>
      <c r="CH69" s="176">
        <v>57</v>
      </c>
      <c r="CI69" s="176">
        <v>61</v>
      </c>
      <c r="CJ69" s="176">
        <v>41</v>
      </c>
      <c r="CK69" s="176">
        <v>45</v>
      </c>
      <c r="CL69" s="176">
        <v>32</v>
      </c>
      <c r="CM69" s="176">
        <v>23</v>
      </c>
      <c r="CN69" s="176">
        <v>18</v>
      </c>
      <c r="CO69" s="176">
        <v>19</v>
      </c>
      <c r="CP69" s="176">
        <v>14</v>
      </c>
      <c r="CQ69" s="176">
        <v>19</v>
      </c>
      <c r="CR69" s="176">
        <v>4</v>
      </c>
      <c r="CS69" s="176">
        <v>10</v>
      </c>
      <c r="CT69" s="176">
        <v>8</v>
      </c>
      <c r="CU69" s="176">
        <v>6</v>
      </c>
      <c r="CV69" s="176">
        <v>1</v>
      </c>
      <c r="CW69" s="176">
        <v>4</v>
      </c>
      <c r="CX69" s="182">
        <v>4</v>
      </c>
      <c r="CY69" s="182">
        <v>3</v>
      </c>
      <c r="CZ69" s="182">
        <v>38</v>
      </c>
      <c r="DA69" s="182">
        <v>2</v>
      </c>
      <c r="DB69" s="182">
        <v>770</v>
      </c>
      <c r="DC69" s="182">
        <v>446</v>
      </c>
      <c r="DD69" s="182">
        <v>254</v>
      </c>
      <c r="DE69" s="182">
        <f>SUM(C69:DD69)</f>
        <v>45248</v>
      </c>
    </row>
    <row r="70" spans="1:109" s="135" customFormat="1" ht="22.5" customHeight="1">
      <c r="A70" s="133"/>
      <c r="B70" s="134" t="s">
        <v>11</v>
      </c>
      <c r="C70" s="176">
        <v>349</v>
      </c>
      <c r="D70" s="176">
        <v>336</v>
      </c>
      <c r="E70" s="176">
        <v>388</v>
      </c>
      <c r="F70" s="176">
        <v>440</v>
      </c>
      <c r="G70" s="176">
        <v>457</v>
      </c>
      <c r="H70" s="176">
        <v>485</v>
      </c>
      <c r="I70" s="176">
        <v>561</v>
      </c>
      <c r="J70" s="176">
        <v>583</v>
      </c>
      <c r="K70" s="176">
        <v>572</v>
      </c>
      <c r="L70" s="176">
        <v>527</v>
      </c>
      <c r="M70" s="176">
        <v>512</v>
      </c>
      <c r="N70" s="176">
        <v>607</v>
      </c>
      <c r="O70" s="176">
        <v>625</v>
      </c>
      <c r="P70" s="176">
        <v>553</v>
      </c>
      <c r="Q70" s="176">
        <v>628</v>
      </c>
      <c r="R70" s="176">
        <v>693</v>
      </c>
      <c r="S70" s="176">
        <v>694</v>
      </c>
      <c r="T70" s="176">
        <v>735</v>
      </c>
      <c r="U70" s="176">
        <v>661</v>
      </c>
      <c r="V70" s="176">
        <v>650</v>
      </c>
      <c r="W70" s="176">
        <v>668</v>
      </c>
      <c r="X70" s="176">
        <v>676</v>
      </c>
      <c r="Y70" s="176">
        <v>599</v>
      </c>
      <c r="Z70" s="176">
        <v>647</v>
      </c>
      <c r="AA70" s="176">
        <v>618</v>
      </c>
      <c r="AB70" s="176">
        <v>596</v>
      </c>
      <c r="AC70" s="176">
        <v>611</v>
      </c>
      <c r="AD70" s="176">
        <v>669</v>
      </c>
      <c r="AE70" s="176">
        <v>682</v>
      </c>
      <c r="AF70" s="176">
        <v>715</v>
      </c>
      <c r="AG70" s="176">
        <v>720</v>
      </c>
      <c r="AH70" s="176">
        <v>767</v>
      </c>
      <c r="AI70" s="176">
        <v>799</v>
      </c>
      <c r="AJ70" s="176">
        <v>852</v>
      </c>
      <c r="AK70" s="176">
        <v>801</v>
      </c>
      <c r="AL70" s="176">
        <v>819</v>
      </c>
      <c r="AM70" s="176">
        <v>820</v>
      </c>
      <c r="AN70" s="176">
        <v>825</v>
      </c>
      <c r="AO70" s="176">
        <v>804</v>
      </c>
      <c r="AP70" s="176">
        <v>781</v>
      </c>
      <c r="AQ70" s="176">
        <v>836</v>
      </c>
      <c r="AR70" s="176">
        <v>877</v>
      </c>
      <c r="AS70" s="176">
        <v>846</v>
      </c>
      <c r="AT70" s="176">
        <v>914</v>
      </c>
      <c r="AU70" s="176">
        <v>902</v>
      </c>
      <c r="AV70" s="176">
        <v>834</v>
      </c>
      <c r="AW70" s="176">
        <v>885</v>
      </c>
      <c r="AX70" s="176">
        <v>860</v>
      </c>
      <c r="AY70" s="176">
        <v>865</v>
      </c>
      <c r="AZ70" s="176">
        <v>936</v>
      </c>
      <c r="BA70" s="176">
        <v>928</v>
      </c>
      <c r="BB70" s="176">
        <v>898</v>
      </c>
      <c r="BC70" s="176">
        <v>841</v>
      </c>
      <c r="BD70" s="176">
        <v>809</v>
      </c>
      <c r="BE70" s="176">
        <v>799</v>
      </c>
      <c r="BF70" s="176">
        <v>759</v>
      </c>
      <c r="BG70" s="176">
        <v>727</v>
      </c>
      <c r="BH70" s="176">
        <v>697</v>
      </c>
      <c r="BI70" s="176">
        <v>682</v>
      </c>
      <c r="BJ70" s="176">
        <v>605</v>
      </c>
      <c r="BK70" s="176">
        <v>605</v>
      </c>
      <c r="BL70" s="176">
        <v>565</v>
      </c>
      <c r="BM70" s="176">
        <v>518</v>
      </c>
      <c r="BN70" s="176">
        <v>471</v>
      </c>
      <c r="BO70" s="176">
        <v>396</v>
      </c>
      <c r="BP70" s="176">
        <v>397</v>
      </c>
      <c r="BQ70" s="176">
        <v>358</v>
      </c>
      <c r="BR70" s="176">
        <v>301</v>
      </c>
      <c r="BS70" s="176">
        <v>329</v>
      </c>
      <c r="BT70" s="176">
        <v>302</v>
      </c>
      <c r="BU70" s="176">
        <v>313</v>
      </c>
      <c r="BV70" s="176">
        <v>257</v>
      </c>
      <c r="BW70" s="176">
        <v>229</v>
      </c>
      <c r="BX70" s="176">
        <v>274</v>
      </c>
      <c r="BY70" s="176">
        <v>260</v>
      </c>
      <c r="BZ70" s="176">
        <v>238</v>
      </c>
      <c r="CA70" s="176">
        <v>216</v>
      </c>
      <c r="CB70" s="176">
        <v>185</v>
      </c>
      <c r="CC70" s="176">
        <v>186</v>
      </c>
      <c r="CD70" s="176">
        <v>150</v>
      </c>
      <c r="CE70" s="176">
        <v>163</v>
      </c>
      <c r="CF70" s="176">
        <v>139</v>
      </c>
      <c r="CG70" s="176">
        <v>98</v>
      </c>
      <c r="CH70" s="176">
        <v>106</v>
      </c>
      <c r="CI70" s="176">
        <v>98</v>
      </c>
      <c r="CJ70" s="176">
        <v>77</v>
      </c>
      <c r="CK70" s="176">
        <v>54</v>
      </c>
      <c r="CL70" s="176">
        <v>55</v>
      </c>
      <c r="CM70" s="176">
        <v>49</v>
      </c>
      <c r="CN70" s="176">
        <v>32</v>
      </c>
      <c r="CO70" s="176">
        <v>32</v>
      </c>
      <c r="CP70" s="176">
        <v>27</v>
      </c>
      <c r="CQ70" s="176">
        <v>19</v>
      </c>
      <c r="CR70" s="176">
        <v>13</v>
      </c>
      <c r="CS70" s="176">
        <v>14</v>
      </c>
      <c r="CT70" s="176">
        <v>8</v>
      </c>
      <c r="CU70" s="176">
        <v>10</v>
      </c>
      <c r="CV70" s="176">
        <v>7</v>
      </c>
      <c r="CW70" s="176">
        <v>13</v>
      </c>
      <c r="CX70" s="182">
        <v>6</v>
      </c>
      <c r="CY70" s="182">
        <v>4</v>
      </c>
      <c r="CZ70" s="182">
        <v>38</v>
      </c>
      <c r="DA70" s="182">
        <v>7</v>
      </c>
      <c r="DB70" s="182">
        <v>481</v>
      </c>
      <c r="DC70" s="182">
        <v>280</v>
      </c>
      <c r="DD70" s="182">
        <v>202</v>
      </c>
      <c r="DE70" s="182">
        <f>SUM(C70:DD70)</f>
        <v>50607</v>
      </c>
    </row>
    <row r="71" spans="1:109" s="137" customFormat="1" ht="23.25" customHeight="1">
      <c r="A71" s="121"/>
      <c r="B71" s="136" t="s">
        <v>1</v>
      </c>
      <c r="C71" s="184">
        <f aca="true" t="shared" si="220" ref="C71:M71">SUM(C69:C70)</f>
        <v>714</v>
      </c>
      <c r="D71" s="184">
        <f t="shared" si="220"/>
        <v>740</v>
      </c>
      <c r="E71" s="184">
        <f t="shared" si="220"/>
        <v>814</v>
      </c>
      <c r="F71" s="184">
        <f t="shared" si="220"/>
        <v>904</v>
      </c>
      <c r="G71" s="184">
        <f t="shared" si="220"/>
        <v>894</v>
      </c>
      <c r="H71" s="184">
        <f t="shared" si="220"/>
        <v>1018</v>
      </c>
      <c r="I71" s="184">
        <f t="shared" si="220"/>
        <v>1130</v>
      </c>
      <c r="J71" s="184">
        <f t="shared" si="220"/>
        <v>1188</v>
      </c>
      <c r="K71" s="184">
        <f t="shared" si="220"/>
        <v>1183</v>
      </c>
      <c r="L71" s="184">
        <f t="shared" si="220"/>
        <v>1086</v>
      </c>
      <c r="M71" s="184">
        <f t="shared" si="220"/>
        <v>1141</v>
      </c>
      <c r="N71" s="184">
        <f aca="true" t="shared" si="221" ref="N71:X71">SUM(N69:N70)</f>
        <v>1189</v>
      </c>
      <c r="O71" s="184">
        <f t="shared" si="221"/>
        <v>1212</v>
      </c>
      <c r="P71" s="184">
        <f t="shared" si="221"/>
        <v>1181</v>
      </c>
      <c r="Q71" s="184">
        <f t="shared" si="221"/>
        <v>1268</v>
      </c>
      <c r="R71" s="184">
        <f t="shared" si="221"/>
        <v>1413</v>
      </c>
      <c r="S71" s="184">
        <f t="shared" si="221"/>
        <v>1460</v>
      </c>
      <c r="T71" s="184">
        <f t="shared" si="221"/>
        <v>1429</v>
      </c>
      <c r="U71" s="184">
        <f t="shared" si="221"/>
        <v>1332</v>
      </c>
      <c r="V71" s="184">
        <f t="shared" si="221"/>
        <v>1334</v>
      </c>
      <c r="W71" s="184">
        <f t="shared" si="221"/>
        <v>1357</v>
      </c>
      <c r="X71" s="184">
        <f t="shared" si="221"/>
        <v>1298</v>
      </c>
      <c r="Y71" s="184">
        <f aca="true" t="shared" si="222" ref="Y71:AI71">SUM(Y69:Y70)</f>
        <v>1274</v>
      </c>
      <c r="Z71" s="184">
        <f t="shared" si="222"/>
        <v>1268</v>
      </c>
      <c r="AA71" s="184">
        <f t="shared" si="222"/>
        <v>1217</v>
      </c>
      <c r="AB71" s="184">
        <f t="shared" si="222"/>
        <v>1126</v>
      </c>
      <c r="AC71" s="184">
        <f t="shared" si="222"/>
        <v>1171</v>
      </c>
      <c r="AD71" s="184">
        <f t="shared" si="222"/>
        <v>1249</v>
      </c>
      <c r="AE71" s="184">
        <f t="shared" si="222"/>
        <v>1304</v>
      </c>
      <c r="AF71" s="184">
        <f t="shared" si="222"/>
        <v>1391</v>
      </c>
      <c r="AG71" s="184">
        <f t="shared" si="222"/>
        <v>1342</v>
      </c>
      <c r="AH71" s="184">
        <f t="shared" si="222"/>
        <v>1513</v>
      </c>
      <c r="AI71" s="184">
        <f t="shared" si="222"/>
        <v>1466</v>
      </c>
      <c r="AJ71" s="184">
        <f aca="true" t="shared" si="223" ref="AJ71:AT71">SUM(AJ69:AJ70)</f>
        <v>1548</v>
      </c>
      <c r="AK71" s="184">
        <f t="shared" si="223"/>
        <v>1507</v>
      </c>
      <c r="AL71" s="184">
        <f t="shared" si="223"/>
        <v>1570</v>
      </c>
      <c r="AM71" s="184">
        <f t="shared" si="223"/>
        <v>1526</v>
      </c>
      <c r="AN71" s="184">
        <f t="shared" si="223"/>
        <v>1506</v>
      </c>
      <c r="AO71" s="184">
        <f t="shared" si="223"/>
        <v>1473</v>
      </c>
      <c r="AP71" s="184">
        <f t="shared" si="223"/>
        <v>1477</v>
      </c>
      <c r="AQ71" s="184">
        <f t="shared" si="223"/>
        <v>1510</v>
      </c>
      <c r="AR71" s="184">
        <f t="shared" si="223"/>
        <v>1585</v>
      </c>
      <c r="AS71" s="184">
        <f t="shared" si="223"/>
        <v>1549</v>
      </c>
      <c r="AT71" s="184">
        <f t="shared" si="223"/>
        <v>1603</v>
      </c>
      <c r="AU71" s="184">
        <f aca="true" t="shared" si="224" ref="AU71:BE71">SUM(AU69:AU70)</f>
        <v>1605</v>
      </c>
      <c r="AV71" s="184">
        <f t="shared" si="224"/>
        <v>1581</v>
      </c>
      <c r="AW71" s="184">
        <f t="shared" si="224"/>
        <v>1612</v>
      </c>
      <c r="AX71" s="184">
        <f t="shared" si="224"/>
        <v>1528</v>
      </c>
      <c r="AY71" s="184">
        <f t="shared" si="224"/>
        <v>1649</v>
      </c>
      <c r="AZ71" s="184">
        <f t="shared" si="224"/>
        <v>1720</v>
      </c>
      <c r="BA71" s="184">
        <f t="shared" si="224"/>
        <v>1636</v>
      </c>
      <c r="BB71" s="184">
        <f t="shared" si="224"/>
        <v>1585</v>
      </c>
      <c r="BC71" s="184">
        <f t="shared" si="224"/>
        <v>1570</v>
      </c>
      <c r="BD71" s="184">
        <f t="shared" si="224"/>
        <v>1524</v>
      </c>
      <c r="BE71" s="184">
        <f t="shared" si="224"/>
        <v>1445</v>
      </c>
      <c r="BF71" s="184">
        <f aca="true" t="shared" si="225" ref="BF71:BP71">SUM(BF69:BF70)</f>
        <v>1358</v>
      </c>
      <c r="BG71" s="184">
        <f t="shared" si="225"/>
        <v>1376</v>
      </c>
      <c r="BH71" s="184">
        <f t="shared" si="225"/>
        <v>1303</v>
      </c>
      <c r="BI71" s="184">
        <f t="shared" si="225"/>
        <v>1206</v>
      </c>
      <c r="BJ71" s="184">
        <f t="shared" si="225"/>
        <v>1096</v>
      </c>
      <c r="BK71" s="184">
        <f t="shared" si="225"/>
        <v>1055</v>
      </c>
      <c r="BL71" s="184">
        <f t="shared" si="225"/>
        <v>986</v>
      </c>
      <c r="BM71" s="184">
        <f t="shared" si="225"/>
        <v>963</v>
      </c>
      <c r="BN71" s="184">
        <f t="shared" si="225"/>
        <v>870</v>
      </c>
      <c r="BO71" s="184">
        <f t="shared" si="225"/>
        <v>750</v>
      </c>
      <c r="BP71" s="184">
        <f t="shared" si="225"/>
        <v>677</v>
      </c>
      <c r="BQ71" s="184">
        <f aca="true" t="shared" si="226" ref="BQ71:CA71">SUM(BQ69:BQ70)</f>
        <v>661</v>
      </c>
      <c r="BR71" s="184">
        <f t="shared" si="226"/>
        <v>530</v>
      </c>
      <c r="BS71" s="184">
        <f t="shared" si="226"/>
        <v>565</v>
      </c>
      <c r="BT71" s="184">
        <f t="shared" si="226"/>
        <v>513</v>
      </c>
      <c r="BU71" s="184">
        <f t="shared" si="226"/>
        <v>522</v>
      </c>
      <c r="BV71" s="184">
        <f t="shared" si="226"/>
        <v>459</v>
      </c>
      <c r="BW71" s="184">
        <f t="shared" si="226"/>
        <v>383</v>
      </c>
      <c r="BX71" s="184">
        <f t="shared" si="226"/>
        <v>484</v>
      </c>
      <c r="BY71" s="184">
        <f t="shared" si="226"/>
        <v>430</v>
      </c>
      <c r="BZ71" s="184">
        <f t="shared" si="226"/>
        <v>381</v>
      </c>
      <c r="CA71" s="184">
        <f t="shared" si="226"/>
        <v>346</v>
      </c>
      <c r="CB71" s="184">
        <f aca="true" t="shared" si="227" ref="CB71:CL71">SUM(CB69:CB70)</f>
        <v>327</v>
      </c>
      <c r="CC71" s="184">
        <f t="shared" si="227"/>
        <v>318</v>
      </c>
      <c r="CD71" s="184">
        <f t="shared" si="227"/>
        <v>247</v>
      </c>
      <c r="CE71" s="184">
        <f t="shared" si="227"/>
        <v>247</v>
      </c>
      <c r="CF71" s="184">
        <f t="shared" si="227"/>
        <v>218</v>
      </c>
      <c r="CG71" s="184">
        <f t="shared" si="227"/>
        <v>158</v>
      </c>
      <c r="CH71" s="184">
        <f t="shared" si="227"/>
        <v>163</v>
      </c>
      <c r="CI71" s="184">
        <f t="shared" si="227"/>
        <v>159</v>
      </c>
      <c r="CJ71" s="184">
        <f t="shared" si="227"/>
        <v>118</v>
      </c>
      <c r="CK71" s="184">
        <f t="shared" si="227"/>
        <v>99</v>
      </c>
      <c r="CL71" s="184">
        <f t="shared" si="227"/>
        <v>87</v>
      </c>
      <c r="CM71" s="184">
        <f aca="true" t="shared" si="228" ref="CM71:CW71">SUM(CM69:CM70)</f>
        <v>72</v>
      </c>
      <c r="CN71" s="184">
        <f t="shared" si="228"/>
        <v>50</v>
      </c>
      <c r="CO71" s="184">
        <f t="shared" si="228"/>
        <v>51</v>
      </c>
      <c r="CP71" s="184">
        <f t="shared" si="228"/>
        <v>41</v>
      </c>
      <c r="CQ71" s="184">
        <f t="shared" si="228"/>
        <v>38</v>
      </c>
      <c r="CR71" s="184">
        <f t="shared" si="228"/>
        <v>17</v>
      </c>
      <c r="CS71" s="184">
        <f t="shared" si="228"/>
        <v>24</v>
      </c>
      <c r="CT71" s="184">
        <f t="shared" si="228"/>
        <v>16</v>
      </c>
      <c r="CU71" s="184">
        <f t="shared" si="228"/>
        <v>16</v>
      </c>
      <c r="CV71" s="184">
        <f t="shared" si="228"/>
        <v>8</v>
      </c>
      <c r="CW71" s="184">
        <f t="shared" si="228"/>
        <v>17</v>
      </c>
      <c r="CX71" s="499">
        <f aca="true" t="shared" si="229" ref="CX71:DE71">SUM(CX69:CX70)</f>
        <v>10</v>
      </c>
      <c r="CY71" s="499">
        <f t="shared" si="229"/>
        <v>7</v>
      </c>
      <c r="CZ71" s="499">
        <f t="shared" si="229"/>
        <v>76</v>
      </c>
      <c r="DA71" s="186">
        <f t="shared" si="229"/>
        <v>9</v>
      </c>
      <c r="DB71" s="499">
        <f t="shared" si="229"/>
        <v>1251</v>
      </c>
      <c r="DC71" s="499">
        <f t="shared" si="229"/>
        <v>726</v>
      </c>
      <c r="DD71" s="499">
        <f t="shared" si="229"/>
        <v>456</v>
      </c>
      <c r="DE71" s="184">
        <f t="shared" si="229"/>
        <v>95855</v>
      </c>
    </row>
    <row r="72" spans="1:109" s="135" customFormat="1" ht="22.5" customHeight="1">
      <c r="A72" s="133" t="s">
        <v>145</v>
      </c>
      <c r="B72" s="134" t="s">
        <v>10</v>
      </c>
      <c r="C72" s="176">
        <v>529</v>
      </c>
      <c r="D72" s="176">
        <v>549</v>
      </c>
      <c r="E72" s="176">
        <v>572</v>
      </c>
      <c r="F72" s="176">
        <v>597</v>
      </c>
      <c r="G72" s="176">
        <v>610</v>
      </c>
      <c r="H72" s="176">
        <v>756</v>
      </c>
      <c r="I72" s="176">
        <v>741</v>
      </c>
      <c r="J72" s="176">
        <v>800</v>
      </c>
      <c r="K72" s="176">
        <v>816</v>
      </c>
      <c r="L72" s="176">
        <v>783</v>
      </c>
      <c r="M72" s="176">
        <v>850</v>
      </c>
      <c r="N72" s="176">
        <v>830</v>
      </c>
      <c r="O72" s="176">
        <v>909</v>
      </c>
      <c r="P72" s="176">
        <v>843</v>
      </c>
      <c r="Q72" s="176">
        <v>873</v>
      </c>
      <c r="R72" s="176">
        <v>996</v>
      </c>
      <c r="S72" s="176">
        <v>1060</v>
      </c>
      <c r="T72" s="176">
        <v>942</v>
      </c>
      <c r="U72" s="176">
        <v>901</v>
      </c>
      <c r="V72" s="176">
        <v>865</v>
      </c>
      <c r="W72" s="176">
        <v>882</v>
      </c>
      <c r="X72" s="176">
        <v>707</v>
      </c>
      <c r="Y72" s="176">
        <v>718</v>
      </c>
      <c r="Z72" s="176">
        <v>676</v>
      </c>
      <c r="AA72" s="176">
        <v>710</v>
      </c>
      <c r="AB72" s="176">
        <v>626</v>
      </c>
      <c r="AC72" s="176">
        <v>640</v>
      </c>
      <c r="AD72" s="176">
        <v>676</v>
      </c>
      <c r="AE72" s="176">
        <v>682</v>
      </c>
      <c r="AF72" s="176">
        <v>657</v>
      </c>
      <c r="AG72" s="176">
        <v>704</v>
      </c>
      <c r="AH72" s="176">
        <v>730</v>
      </c>
      <c r="AI72" s="176">
        <v>698</v>
      </c>
      <c r="AJ72" s="176">
        <v>750</v>
      </c>
      <c r="AK72" s="176">
        <v>776</v>
      </c>
      <c r="AL72" s="176">
        <v>757</v>
      </c>
      <c r="AM72" s="176">
        <v>750</v>
      </c>
      <c r="AN72" s="176">
        <v>756</v>
      </c>
      <c r="AO72" s="176">
        <v>753</v>
      </c>
      <c r="AP72" s="176">
        <v>811</v>
      </c>
      <c r="AQ72" s="176">
        <v>848</v>
      </c>
      <c r="AR72" s="176">
        <v>852</v>
      </c>
      <c r="AS72" s="176">
        <v>905</v>
      </c>
      <c r="AT72" s="176">
        <v>807</v>
      </c>
      <c r="AU72" s="176">
        <v>901</v>
      </c>
      <c r="AV72" s="176">
        <v>908</v>
      </c>
      <c r="AW72" s="176">
        <v>879</v>
      </c>
      <c r="AX72" s="176">
        <v>836</v>
      </c>
      <c r="AY72" s="176">
        <v>938</v>
      </c>
      <c r="AZ72" s="176">
        <v>855</v>
      </c>
      <c r="BA72" s="176">
        <v>826</v>
      </c>
      <c r="BB72" s="176">
        <v>748</v>
      </c>
      <c r="BC72" s="176">
        <v>765</v>
      </c>
      <c r="BD72" s="176">
        <v>645</v>
      </c>
      <c r="BE72" s="176">
        <v>611</v>
      </c>
      <c r="BF72" s="176">
        <v>608</v>
      </c>
      <c r="BG72" s="176">
        <v>604</v>
      </c>
      <c r="BH72" s="176">
        <v>540</v>
      </c>
      <c r="BI72" s="176">
        <v>500</v>
      </c>
      <c r="BJ72" s="176">
        <v>477</v>
      </c>
      <c r="BK72" s="176">
        <v>449</v>
      </c>
      <c r="BL72" s="176">
        <v>408</v>
      </c>
      <c r="BM72" s="176">
        <v>368</v>
      </c>
      <c r="BN72" s="176">
        <v>347</v>
      </c>
      <c r="BO72" s="176">
        <v>278</v>
      </c>
      <c r="BP72" s="176">
        <v>232</v>
      </c>
      <c r="BQ72" s="176">
        <v>206</v>
      </c>
      <c r="BR72" s="176">
        <v>178</v>
      </c>
      <c r="BS72" s="176">
        <v>178</v>
      </c>
      <c r="BT72" s="176">
        <v>180</v>
      </c>
      <c r="BU72" s="176">
        <v>190</v>
      </c>
      <c r="BV72" s="176">
        <v>158</v>
      </c>
      <c r="BW72" s="176">
        <v>149</v>
      </c>
      <c r="BX72" s="176">
        <v>172</v>
      </c>
      <c r="BY72" s="176">
        <v>120</v>
      </c>
      <c r="BZ72" s="176">
        <v>112</v>
      </c>
      <c r="CA72" s="176">
        <v>104</v>
      </c>
      <c r="CB72" s="176">
        <v>90</v>
      </c>
      <c r="CC72" s="176">
        <v>64</v>
      </c>
      <c r="CD72" s="176">
        <v>55</v>
      </c>
      <c r="CE72" s="176">
        <v>56</v>
      </c>
      <c r="CF72" s="176">
        <v>35</v>
      </c>
      <c r="CG72" s="176">
        <v>25</v>
      </c>
      <c r="CH72" s="176">
        <v>39</v>
      </c>
      <c r="CI72" s="176">
        <v>34</v>
      </c>
      <c r="CJ72" s="176">
        <v>26</v>
      </c>
      <c r="CK72" s="176">
        <v>14</v>
      </c>
      <c r="CL72" s="176">
        <v>16</v>
      </c>
      <c r="CM72" s="176">
        <v>10</v>
      </c>
      <c r="CN72" s="176">
        <v>6</v>
      </c>
      <c r="CO72" s="176">
        <v>3</v>
      </c>
      <c r="CP72" s="176">
        <v>8</v>
      </c>
      <c r="CQ72" s="176">
        <v>5</v>
      </c>
      <c r="CR72" s="176">
        <v>3</v>
      </c>
      <c r="CS72" s="176">
        <v>4</v>
      </c>
      <c r="CT72" s="176">
        <v>1</v>
      </c>
      <c r="CU72" s="182">
        <v>1</v>
      </c>
      <c r="CV72" s="182" t="s">
        <v>86</v>
      </c>
      <c r="CW72" s="182">
        <v>2</v>
      </c>
      <c r="CX72" s="182" t="s">
        <v>86</v>
      </c>
      <c r="CY72" s="182">
        <v>1</v>
      </c>
      <c r="CZ72" s="182">
        <v>2</v>
      </c>
      <c r="DA72" s="182" t="s">
        <v>86</v>
      </c>
      <c r="DB72" s="182">
        <v>319</v>
      </c>
      <c r="DC72" s="182">
        <v>369</v>
      </c>
      <c r="DD72" s="182">
        <v>127</v>
      </c>
      <c r="DE72" s="182">
        <f>SUM(C72:DD72)</f>
        <v>50478</v>
      </c>
    </row>
    <row r="73" spans="1:109" s="135" customFormat="1" ht="22.5" customHeight="1">
      <c r="A73" s="133"/>
      <c r="B73" s="134" t="s">
        <v>11</v>
      </c>
      <c r="C73" s="176">
        <v>492</v>
      </c>
      <c r="D73" s="176">
        <v>605</v>
      </c>
      <c r="E73" s="176">
        <v>520</v>
      </c>
      <c r="F73" s="176">
        <v>574</v>
      </c>
      <c r="G73" s="176">
        <v>585</v>
      </c>
      <c r="H73" s="176">
        <v>675</v>
      </c>
      <c r="I73" s="176">
        <v>662</v>
      </c>
      <c r="J73" s="176">
        <v>803</v>
      </c>
      <c r="K73" s="176">
        <v>781</v>
      </c>
      <c r="L73" s="176">
        <v>746</v>
      </c>
      <c r="M73" s="176">
        <v>743</v>
      </c>
      <c r="N73" s="176">
        <v>741</v>
      </c>
      <c r="O73" s="176">
        <v>900</v>
      </c>
      <c r="P73" s="176">
        <v>820</v>
      </c>
      <c r="Q73" s="176">
        <v>871</v>
      </c>
      <c r="R73" s="176">
        <v>942</v>
      </c>
      <c r="S73" s="176">
        <v>1009</v>
      </c>
      <c r="T73" s="176">
        <v>970</v>
      </c>
      <c r="U73" s="176">
        <v>846</v>
      </c>
      <c r="V73" s="176">
        <v>849</v>
      </c>
      <c r="W73" s="176">
        <v>796</v>
      </c>
      <c r="X73" s="176">
        <v>773</v>
      </c>
      <c r="Y73" s="176">
        <v>734</v>
      </c>
      <c r="Z73" s="176">
        <v>707</v>
      </c>
      <c r="AA73" s="176">
        <v>673</v>
      </c>
      <c r="AB73" s="176">
        <v>690</v>
      </c>
      <c r="AC73" s="176">
        <v>669</v>
      </c>
      <c r="AD73" s="176">
        <v>683</v>
      </c>
      <c r="AE73" s="176">
        <v>718</v>
      </c>
      <c r="AF73" s="176">
        <v>703</v>
      </c>
      <c r="AG73" s="176">
        <v>767</v>
      </c>
      <c r="AH73" s="176">
        <v>809</v>
      </c>
      <c r="AI73" s="176">
        <v>807</v>
      </c>
      <c r="AJ73" s="176">
        <v>803</v>
      </c>
      <c r="AK73" s="176">
        <v>853</v>
      </c>
      <c r="AL73" s="176">
        <v>923</v>
      </c>
      <c r="AM73" s="176">
        <v>945</v>
      </c>
      <c r="AN73" s="176">
        <v>895</v>
      </c>
      <c r="AO73" s="176">
        <v>965</v>
      </c>
      <c r="AP73" s="176">
        <v>961</v>
      </c>
      <c r="AQ73" s="176">
        <v>948</v>
      </c>
      <c r="AR73" s="176">
        <v>981</v>
      </c>
      <c r="AS73" s="176">
        <v>967</v>
      </c>
      <c r="AT73" s="176">
        <v>1040</v>
      </c>
      <c r="AU73" s="176">
        <v>1043</v>
      </c>
      <c r="AV73" s="176">
        <v>1017</v>
      </c>
      <c r="AW73" s="176">
        <v>1001</v>
      </c>
      <c r="AX73" s="176">
        <v>977</v>
      </c>
      <c r="AY73" s="176">
        <v>1033</v>
      </c>
      <c r="AZ73" s="176">
        <v>910</v>
      </c>
      <c r="BA73" s="176">
        <v>870</v>
      </c>
      <c r="BB73" s="176">
        <v>785</v>
      </c>
      <c r="BC73" s="176">
        <v>867</v>
      </c>
      <c r="BD73" s="176">
        <v>772</v>
      </c>
      <c r="BE73" s="176">
        <v>720</v>
      </c>
      <c r="BF73" s="176">
        <v>709</v>
      </c>
      <c r="BG73" s="176">
        <v>721</v>
      </c>
      <c r="BH73" s="176">
        <v>599</v>
      </c>
      <c r="BI73" s="176">
        <v>573</v>
      </c>
      <c r="BJ73" s="176">
        <v>552</v>
      </c>
      <c r="BK73" s="176">
        <v>491</v>
      </c>
      <c r="BL73" s="176">
        <v>495</v>
      </c>
      <c r="BM73" s="176">
        <v>486</v>
      </c>
      <c r="BN73" s="176">
        <v>439</v>
      </c>
      <c r="BO73" s="176">
        <v>324</v>
      </c>
      <c r="BP73" s="176">
        <v>314</v>
      </c>
      <c r="BQ73" s="176">
        <v>292</v>
      </c>
      <c r="BR73" s="176">
        <v>255</v>
      </c>
      <c r="BS73" s="176">
        <v>257</v>
      </c>
      <c r="BT73" s="176">
        <v>216</v>
      </c>
      <c r="BU73" s="176">
        <v>241</v>
      </c>
      <c r="BV73" s="176">
        <v>211</v>
      </c>
      <c r="BW73" s="176">
        <v>180</v>
      </c>
      <c r="BX73" s="176">
        <v>210</v>
      </c>
      <c r="BY73" s="176">
        <v>182</v>
      </c>
      <c r="BZ73" s="176">
        <v>180</v>
      </c>
      <c r="CA73" s="176">
        <v>178</v>
      </c>
      <c r="CB73" s="176">
        <v>157</v>
      </c>
      <c r="CC73" s="176">
        <v>126</v>
      </c>
      <c r="CD73" s="176">
        <v>102</v>
      </c>
      <c r="CE73" s="176">
        <v>105</v>
      </c>
      <c r="CF73" s="176">
        <v>69</v>
      </c>
      <c r="CG73" s="176">
        <v>83</v>
      </c>
      <c r="CH73" s="176">
        <v>69</v>
      </c>
      <c r="CI73" s="176">
        <v>62</v>
      </c>
      <c r="CJ73" s="176">
        <v>59</v>
      </c>
      <c r="CK73" s="176">
        <v>25</v>
      </c>
      <c r="CL73" s="176">
        <v>21</v>
      </c>
      <c r="CM73" s="176">
        <v>18</v>
      </c>
      <c r="CN73" s="176">
        <v>24</v>
      </c>
      <c r="CO73" s="176">
        <v>11</v>
      </c>
      <c r="CP73" s="176">
        <v>11</v>
      </c>
      <c r="CQ73" s="176">
        <v>11</v>
      </c>
      <c r="CR73" s="176">
        <v>5</v>
      </c>
      <c r="CS73" s="176">
        <v>6</v>
      </c>
      <c r="CT73" s="176">
        <v>7</v>
      </c>
      <c r="CU73" s="176">
        <v>4</v>
      </c>
      <c r="CV73" s="176">
        <v>6</v>
      </c>
      <c r="CW73" s="176">
        <v>2</v>
      </c>
      <c r="CX73" s="182" t="s">
        <v>86</v>
      </c>
      <c r="CY73" s="182">
        <v>1</v>
      </c>
      <c r="CZ73" s="182">
        <v>4</v>
      </c>
      <c r="DA73" s="182" t="s">
        <v>86</v>
      </c>
      <c r="DB73" s="182">
        <v>278</v>
      </c>
      <c r="DC73" s="182">
        <v>310</v>
      </c>
      <c r="DD73" s="182">
        <v>63</v>
      </c>
      <c r="DE73" s="182">
        <f>SUM(C73:DD73)</f>
        <v>54683</v>
      </c>
    </row>
    <row r="74" spans="1:109" s="137" customFormat="1" ht="23.25" customHeight="1">
      <c r="A74" s="121"/>
      <c r="B74" s="136" t="s">
        <v>1</v>
      </c>
      <c r="C74" s="184">
        <f aca="true" t="shared" si="230" ref="C74:M74">SUM(C72:C73)</f>
        <v>1021</v>
      </c>
      <c r="D74" s="184">
        <f t="shared" si="230"/>
        <v>1154</v>
      </c>
      <c r="E74" s="184">
        <f t="shared" si="230"/>
        <v>1092</v>
      </c>
      <c r="F74" s="184">
        <f t="shared" si="230"/>
        <v>1171</v>
      </c>
      <c r="G74" s="184">
        <f t="shared" si="230"/>
        <v>1195</v>
      </c>
      <c r="H74" s="184">
        <f t="shared" si="230"/>
        <v>1431</v>
      </c>
      <c r="I74" s="184">
        <f t="shared" si="230"/>
        <v>1403</v>
      </c>
      <c r="J74" s="184">
        <f t="shared" si="230"/>
        <v>1603</v>
      </c>
      <c r="K74" s="184">
        <f t="shared" si="230"/>
        <v>1597</v>
      </c>
      <c r="L74" s="184">
        <f t="shared" si="230"/>
        <v>1529</v>
      </c>
      <c r="M74" s="184">
        <f t="shared" si="230"/>
        <v>1593</v>
      </c>
      <c r="N74" s="184">
        <f aca="true" t="shared" si="231" ref="N74:X74">SUM(N72:N73)</f>
        <v>1571</v>
      </c>
      <c r="O74" s="184">
        <f t="shared" si="231"/>
        <v>1809</v>
      </c>
      <c r="P74" s="184">
        <f t="shared" si="231"/>
        <v>1663</v>
      </c>
      <c r="Q74" s="184">
        <f t="shared" si="231"/>
        <v>1744</v>
      </c>
      <c r="R74" s="184">
        <f t="shared" si="231"/>
        <v>1938</v>
      </c>
      <c r="S74" s="184">
        <f t="shared" si="231"/>
        <v>2069</v>
      </c>
      <c r="T74" s="184">
        <f t="shared" si="231"/>
        <v>1912</v>
      </c>
      <c r="U74" s="184">
        <f t="shared" si="231"/>
        <v>1747</v>
      </c>
      <c r="V74" s="184">
        <f t="shared" si="231"/>
        <v>1714</v>
      </c>
      <c r="W74" s="184">
        <f t="shared" si="231"/>
        <v>1678</v>
      </c>
      <c r="X74" s="184">
        <f t="shared" si="231"/>
        <v>1480</v>
      </c>
      <c r="Y74" s="184">
        <f aca="true" t="shared" si="232" ref="Y74:AI74">SUM(Y72:Y73)</f>
        <v>1452</v>
      </c>
      <c r="Z74" s="184">
        <f t="shared" si="232"/>
        <v>1383</v>
      </c>
      <c r="AA74" s="184">
        <f t="shared" si="232"/>
        <v>1383</v>
      </c>
      <c r="AB74" s="184">
        <f t="shared" si="232"/>
        <v>1316</v>
      </c>
      <c r="AC74" s="184">
        <f t="shared" si="232"/>
        <v>1309</v>
      </c>
      <c r="AD74" s="184">
        <f t="shared" si="232"/>
        <v>1359</v>
      </c>
      <c r="AE74" s="184">
        <f t="shared" si="232"/>
        <v>1400</v>
      </c>
      <c r="AF74" s="184">
        <f t="shared" si="232"/>
        <v>1360</v>
      </c>
      <c r="AG74" s="184">
        <f t="shared" si="232"/>
        <v>1471</v>
      </c>
      <c r="AH74" s="184">
        <f t="shared" si="232"/>
        <v>1539</v>
      </c>
      <c r="AI74" s="184">
        <f t="shared" si="232"/>
        <v>1505</v>
      </c>
      <c r="AJ74" s="184">
        <f aca="true" t="shared" si="233" ref="AJ74:AT74">SUM(AJ72:AJ73)</f>
        <v>1553</v>
      </c>
      <c r="AK74" s="184">
        <f t="shared" si="233"/>
        <v>1629</v>
      </c>
      <c r="AL74" s="184">
        <f t="shared" si="233"/>
        <v>1680</v>
      </c>
      <c r="AM74" s="184">
        <f t="shared" si="233"/>
        <v>1695</v>
      </c>
      <c r="AN74" s="184">
        <f t="shared" si="233"/>
        <v>1651</v>
      </c>
      <c r="AO74" s="184">
        <f t="shared" si="233"/>
        <v>1718</v>
      </c>
      <c r="AP74" s="184">
        <f t="shared" si="233"/>
        <v>1772</v>
      </c>
      <c r="AQ74" s="184">
        <f t="shared" si="233"/>
        <v>1796</v>
      </c>
      <c r="AR74" s="184">
        <f t="shared" si="233"/>
        <v>1833</v>
      </c>
      <c r="AS74" s="184">
        <f t="shared" si="233"/>
        <v>1872</v>
      </c>
      <c r="AT74" s="184">
        <f t="shared" si="233"/>
        <v>1847</v>
      </c>
      <c r="AU74" s="184">
        <f aca="true" t="shared" si="234" ref="AU74:BE74">SUM(AU72:AU73)</f>
        <v>1944</v>
      </c>
      <c r="AV74" s="184">
        <f t="shared" si="234"/>
        <v>1925</v>
      </c>
      <c r="AW74" s="184">
        <f t="shared" si="234"/>
        <v>1880</v>
      </c>
      <c r="AX74" s="184">
        <f t="shared" si="234"/>
        <v>1813</v>
      </c>
      <c r="AY74" s="184">
        <f t="shared" si="234"/>
        <v>1971</v>
      </c>
      <c r="AZ74" s="184">
        <f t="shared" si="234"/>
        <v>1765</v>
      </c>
      <c r="BA74" s="184">
        <f t="shared" si="234"/>
        <v>1696</v>
      </c>
      <c r="BB74" s="184">
        <f t="shared" si="234"/>
        <v>1533</v>
      </c>
      <c r="BC74" s="184">
        <f t="shared" si="234"/>
        <v>1632</v>
      </c>
      <c r="BD74" s="184">
        <f t="shared" si="234"/>
        <v>1417</v>
      </c>
      <c r="BE74" s="184">
        <f t="shared" si="234"/>
        <v>1331</v>
      </c>
      <c r="BF74" s="184">
        <f aca="true" t="shared" si="235" ref="BF74:BP74">SUM(BF72:BF73)</f>
        <v>1317</v>
      </c>
      <c r="BG74" s="184">
        <f t="shared" si="235"/>
        <v>1325</v>
      </c>
      <c r="BH74" s="184">
        <f t="shared" si="235"/>
        <v>1139</v>
      </c>
      <c r="BI74" s="184">
        <f t="shared" si="235"/>
        <v>1073</v>
      </c>
      <c r="BJ74" s="184">
        <f t="shared" si="235"/>
        <v>1029</v>
      </c>
      <c r="BK74" s="184">
        <f t="shared" si="235"/>
        <v>940</v>
      </c>
      <c r="BL74" s="184">
        <f t="shared" si="235"/>
        <v>903</v>
      </c>
      <c r="BM74" s="184">
        <f t="shared" si="235"/>
        <v>854</v>
      </c>
      <c r="BN74" s="184">
        <f t="shared" si="235"/>
        <v>786</v>
      </c>
      <c r="BO74" s="184">
        <f t="shared" si="235"/>
        <v>602</v>
      </c>
      <c r="BP74" s="184">
        <f t="shared" si="235"/>
        <v>546</v>
      </c>
      <c r="BQ74" s="184">
        <f aca="true" t="shared" si="236" ref="BQ74:CA74">SUM(BQ72:BQ73)</f>
        <v>498</v>
      </c>
      <c r="BR74" s="184">
        <f t="shared" si="236"/>
        <v>433</v>
      </c>
      <c r="BS74" s="184">
        <f t="shared" si="236"/>
        <v>435</v>
      </c>
      <c r="BT74" s="184">
        <f t="shared" si="236"/>
        <v>396</v>
      </c>
      <c r="BU74" s="184">
        <f t="shared" si="236"/>
        <v>431</v>
      </c>
      <c r="BV74" s="184">
        <f t="shared" si="236"/>
        <v>369</v>
      </c>
      <c r="BW74" s="184">
        <f t="shared" si="236"/>
        <v>329</v>
      </c>
      <c r="BX74" s="184">
        <f t="shared" si="236"/>
        <v>382</v>
      </c>
      <c r="BY74" s="184">
        <f t="shared" si="236"/>
        <v>302</v>
      </c>
      <c r="BZ74" s="184">
        <f t="shared" si="236"/>
        <v>292</v>
      </c>
      <c r="CA74" s="184">
        <f t="shared" si="236"/>
        <v>282</v>
      </c>
      <c r="CB74" s="184">
        <f aca="true" t="shared" si="237" ref="CB74:CL74">SUM(CB72:CB73)</f>
        <v>247</v>
      </c>
      <c r="CC74" s="184">
        <f t="shared" si="237"/>
        <v>190</v>
      </c>
      <c r="CD74" s="184">
        <f t="shared" si="237"/>
        <v>157</v>
      </c>
      <c r="CE74" s="184">
        <f t="shared" si="237"/>
        <v>161</v>
      </c>
      <c r="CF74" s="184">
        <f t="shared" si="237"/>
        <v>104</v>
      </c>
      <c r="CG74" s="184">
        <f t="shared" si="237"/>
        <v>108</v>
      </c>
      <c r="CH74" s="184">
        <f t="shared" si="237"/>
        <v>108</v>
      </c>
      <c r="CI74" s="184">
        <f t="shared" si="237"/>
        <v>96</v>
      </c>
      <c r="CJ74" s="184">
        <f t="shared" si="237"/>
        <v>85</v>
      </c>
      <c r="CK74" s="184">
        <f t="shared" si="237"/>
        <v>39</v>
      </c>
      <c r="CL74" s="184">
        <f t="shared" si="237"/>
        <v>37</v>
      </c>
      <c r="CM74" s="184">
        <f aca="true" t="shared" si="238" ref="CM74:CW74">SUM(CM72:CM73)</f>
        <v>28</v>
      </c>
      <c r="CN74" s="184">
        <f t="shared" si="238"/>
        <v>30</v>
      </c>
      <c r="CO74" s="184">
        <f t="shared" si="238"/>
        <v>14</v>
      </c>
      <c r="CP74" s="184">
        <f t="shared" si="238"/>
        <v>19</v>
      </c>
      <c r="CQ74" s="184">
        <f t="shared" si="238"/>
        <v>16</v>
      </c>
      <c r="CR74" s="184">
        <f t="shared" si="238"/>
        <v>8</v>
      </c>
      <c r="CS74" s="184">
        <f t="shared" si="238"/>
        <v>10</v>
      </c>
      <c r="CT74" s="184">
        <f t="shared" si="238"/>
        <v>8</v>
      </c>
      <c r="CU74" s="184">
        <f t="shared" si="238"/>
        <v>5</v>
      </c>
      <c r="CV74" s="184">
        <f t="shared" si="238"/>
        <v>6</v>
      </c>
      <c r="CW74" s="184">
        <f t="shared" si="238"/>
        <v>4</v>
      </c>
      <c r="CX74" s="499">
        <f aca="true" t="shared" si="239" ref="CX74:DE74">SUM(CX72:CX73)</f>
        <v>0</v>
      </c>
      <c r="CY74" s="499">
        <f t="shared" si="239"/>
        <v>2</v>
      </c>
      <c r="CZ74" s="499">
        <f t="shared" si="239"/>
        <v>6</v>
      </c>
      <c r="DA74" s="499">
        <f t="shared" si="239"/>
        <v>0</v>
      </c>
      <c r="DB74" s="499">
        <f t="shared" si="239"/>
        <v>597</v>
      </c>
      <c r="DC74" s="499">
        <f t="shared" si="239"/>
        <v>679</v>
      </c>
      <c r="DD74" s="499">
        <f t="shared" si="239"/>
        <v>190</v>
      </c>
      <c r="DE74" s="184">
        <f t="shared" si="239"/>
        <v>105161</v>
      </c>
    </row>
    <row r="75" spans="1:109" s="135" customFormat="1" ht="22.5" customHeight="1">
      <c r="A75" s="133" t="s">
        <v>130</v>
      </c>
      <c r="B75" s="134" t="s">
        <v>10</v>
      </c>
      <c r="C75" s="176">
        <v>386</v>
      </c>
      <c r="D75" s="176">
        <v>389</v>
      </c>
      <c r="E75" s="176">
        <v>399</v>
      </c>
      <c r="F75" s="176">
        <v>382</v>
      </c>
      <c r="G75" s="176">
        <v>392</v>
      </c>
      <c r="H75" s="176">
        <v>420</v>
      </c>
      <c r="I75" s="176">
        <v>429</v>
      </c>
      <c r="J75" s="176">
        <v>421</v>
      </c>
      <c r="K75" s="176">
        <v>417</v>
      </c>
      <c r="L75" s="176">
        <v>434</v>
      </c>
      <c r="M75" s="176">
        <v>441</v>
      </c>
      <c r="N75" s="176">
        <v>435</v>
      </c>
      <c r="O75" s="176">
        <v>480</v>
      </c>
      <c r="P75" s="176">
        <v>519</v>
      </c>
      <c r="Q75" s="176">
        <v>559</v>
      </c>
      <c r="R75" s="176">
        <v>643</v>
      </c>
      <c r="S75" s="176">
        <v>622</v>
      </c>
      <c r="T75" s="176">
        <v>666</v>
      </c>
      <c r="U75" s="176">
        <v>630</v>
      </c>
      <c r="V75" s="176">
        <v>610</v>
      </c>
      <c r="W75" s="176">
        <v>620</v>
      </c>
      <c r="X75" s="176">
        <v>628</v>
      </c>
      <c r="Y75" s="176">
        <v>619</v>
      </c>
      <c r="Z75" s="176">
        <v>610</v>
      </c>
      <c r="AA75" s="176">
        <v>646</v>
      </c>
      <c r="AB75" s="176">
        <v>602</v>
      </c>
      <c r="AC75" s="176">
        <v>626</v>
      </c>
      <c r="AD75" s="176">
        <v>790</v>
      </c>
      <c r="AE75" s="176">
        <v>705</v>
      </c>
      <c r="AF75" s="176">
        <v>751</v>
      </c>
      <c r="AG75" s="176">
        <v>778</v>
      </c>
      <c r="AH75" s="176">
        <v>764</v>
      </c>
      <c r="AI75" s="176">
        <v>765</v>
      </c>
      <c r="AJ75" s="176">
        <v>785</v>
      </c>
      <c r="AK75" s="176">
        <v>803</v>
      </c>
      <c r="AL75" s="176">
        <v>755</v>
      </c>
      <c r="AM75" s="176">
        <v>780</v>
      </c>
      <c r="AN75" s="176">
        <v>735</v>
      </c>
      <c r="AO75" s="176">
        <v>730</v>
      </c>
      <c r="AP75" s="176">
        <v>671</v>
      </c>
      <c r="AQ75" s="176">
        <v>700</v>
      </c>
      <c r="AR75" s="176">
        <v>731</v>
      </c>
      <c r="AS75" s="176">
        <v>680</v>
      </c>
      <c r="AT75" s="176">
        <v>700</v>
      </c>
      <c r="AU75" s="176">
        <v>737</v>
      </c>
      <c r="AV75" s="176">
        <v>724</v>
      </c>
      <c r="AW75" s="176">
        <v>645</v>
      </c>
      <c r="AX75" s="176">
        <v>700</v>
      </c>
      <c r="AY75" s="176">
        <v>703</v>
      </c>
      <c r="AZ75" s="176">
        <v>702</v>
      </c>
      <c r="BA75" s="176">
        <v>689</v>
      </c>
      <c r="BB75" s="176">
        <v>742</v>
      </c>
      <c r="BC75" s="176">
        <v>675</v>
      </c>
      <c r="BD75" s="176">
        <v>666</v>
      </c>
      <c r="BE75" s="176">
        <v>686</v>
      </c>
      <c r="BF75" s="176">
        <v>632</v>
      </c>
      <c r="BG75" s="176">
        <v>717</v>
      </c>
      <c r="BH75" s="176">
        <v>658</v>
      </c>
      <c r="BI75" s="176">
        <v>601</v>
      </c>
      <c r="BJ75" s="176">
        <v>567</v>
      </c>
      <c r="BK75" s="176">
        <v>584</v>
      </c>
      <c r="BL75" s="176">
        <v>514</v>
      </c>
      <c r="BM75" s="176">
        <v>519</v>
      </c>
      <c r="BN75" s="176">
        <v>449</v>
      </c>
      <c r="BO75" s="176">
        <v>407</v>
      </c>
      <c r="BP75" s="176">
        <v>447</v>
      </c>
      <c r="BQ75" s="176">
        <v>338</v>
      </c>
      <c r="BR75" s="176">
        <v>321</v>
      </c>
      <c r="BS75" s="176">
        <v>388</v>
      </c>
      <c r="BT75" s="176">
        <v>297</v>
      </c>
      <c r="BU75" s="176">
        <v>308</v>
      </c>
      <c r="BV75" s="176">
        <v>311</v>
      </c>
      <c r="BW75" s="176">
        <v>215</v>
      </c>
      <c r="BX75" s="176">
        <v>268</v>
      </c>
      <c r="BY75" s="176">
        <v>240</v>
      </c>
      <c r="BZ75" s="176">
        <v>235</v>
      </c>
      <c r="CA75" s="176">
        <v>235</v>
      </c>
      <c r="CB75" s="176">
        <v>190</v>
      </c>
      <c r="CC75" s="176">
        <v>165</v>
      </c>
      <c r="CD75" s="176">
        <v>158</v>
      </c>
      <c r="CE75" s="176">
        <v>131</v>
      </c>
      <c r="CF75" s="176">
        <v>114</v>
      </c>
      <c r="CG75" s="176">
        <v>113</v>
      </c>
      <c r="CH75" s="176">
        <v>76</v>
      </c>
      <c r="CI75" s="176">
        <v>91</v>
      </c>
      <c r="CJ75" s="176">
        <v>73</v>
      </c>
      <c r="CK75" s="176">
        <v>60</v>
      </c>
      <c r="CL75" s="176">
        <v>47</v>
      </c>
      <c r="CM75" s="176">
        <v>39</v>
      </c>
      <c r="CN75" s="176">
        <v>43</v>
      </c>
      <c r="CO75" s="176">
        <v>22</v>
      </c>
      <c r="CP75" s="176">
        <v>18</v>
      </c>
      <c r="CQ75" s="176">
        <v>22</v>
      </c>
      <c r="CR75" s="176">
        <v>5</v>
      </c>
      <c r="CS75" s="176">
        <v>8</v>
      </c>
      <c r="CT75" s="176">
        <v>5</v>
      </c>
      <c r="CU75" s="176">
        <v>7</v>
      </c>
      <c r="CV75" s="176">
        <v>3</v>
      </c>
      <c r="CW75" s="176">
        <v>4</v>
      </c>
      <c r="CX75" s="182">
        <v>3</v>
      </c>
      <c r="CY75" s="182">
        <v>2</v>
      </c>
      <c r="CZ75" s="182">
        <v>12</v>
      </c>
      <c r="DA75" s="182">
        <v>1</v>
      </c>
      <c r="DB75" s="182">
        <v>550</v>
      </c>
      <c r="DC75" s="182">
        <v>289</v>
      </c>
      <c r="DD75" s="182">
        <v>85</v>
      </c>
      <c r="DE75" s="182">
        <f>SUM(C75:DD75)</f>
        <v>45904</v>
      </c>
    </row>
    <row r="76" spans="1:109" s="135" customFormat="1" ht="22.5" customHeight="1">
      <c r="A76" s="133"/>
      <c r="B76" s="134" t="s">
        <v>11</v>
      </c>
      <c r="C76" s="176">
        <v>382</v>
      </c>
      <c r="D76" s="176">
        <v>368</v>
      </c>
      <c r="E76" s="176">
        <v>366</v>
      </c>
      <c r="F76" s="176">
        <v>381</v>
      </c>
      <c r="G76" s="176">
        <v>363</v>
      </c>
      <c r="H76" s="176">
        <v>359</v>
      </c>
      <c r="I76" s="176">
        <v>379</v>
      </c>
      <c r="J76" s="176">
        <v>389</v>
      </c>
      <c r="K76" s="176">
        <v>414</v>
      </c>
      <c r="L76" s="176">
        <v>385</v>
      </c>
      <c r="M76" s="176">
        <v>420</v>
      </c>
      <c r="N76" s="176">
        <v>435</v>
      </c>
      <c r="O76" s="176">
        <v>506</v>
      </c>
      <c r="P76" s="176">
        <v>466</v>
      </c>
      <c r="Q76" s="176">
        <v>493</v>
      </c>
      <c r="R76" s="176">
        <v>587</v>
      </c>
      <c r="S76" s="176">
        <v>658</v>
      </c>
      <c r="T76" s="176">
        <v>709</v>
      </c>
      <c r="U76" s="176">
        <v>634</v>
      </c>
      <c r="V76" s="176">
        <v>686</v>
      </c>
      <c r="W76" s="176">
        <v>684</v>
      </c>
      <c r="X76" s="176">
        <v>659</v>
      </c>
      <c r="Y76" s="176">
        <v>721</v>
      </c>
      <c r="Z76" s="176">
        <v>666</v>
      </c>
      <c r="AA76" s="176">
        <v>650</v>
      </c>
      <c r="AB76" s="176">
        <v>632</v>
      </c>
      <c r="AC76" s="176">
        <v>659</v>
      </c>
      <c r="AD76" s="176">
        <v>706</v>
      </c>
      <c r="AE76" s="176">
        <v>746</v>
      </c>
      <c r="AF76" s="176">
        <v>800</v>
      </c>
      <c r="AG76" s="176">
        <v>821</v>
      </c>
      <c r="AH76" s="176">
        <v>848</v>
      </c>
      <c r="AI76" s="176">
        <v>890</v>
      </c>
      <c r="AJ76" s="176">
        <v>885</v>
      </c>
      <c r="AK76" s="176">
        <v>833</v>
      </c>
      <c r="AL76" s="176">
        <v>901</v>
      </c>
      <c r="AM76" s="176">
        <v>916</v>
      </c>
      <c r="AN76" s="176">
        <v>822</v>
      </c>
      <c r="AO76" s="176">
        <v>800</v>
      </c>
      <c r="AP76" s="176">
        <v>737</v>
      </c>
      <c r="AQ76" s="176">
        <v>836</v>
      </c>
      <c r="AR76" s="176">
        <v>814</v>
      </c>
      <c r="AS76" s="176">
        <v>846</v>
      </c>
      <c r="AT76" s="176">
        <v>836</v>
      </c>
      <c r="AU76" s="176">
        <v>818</v>
      </c>
      <c r="AV76" s="176">
        <v>800</v>
      </c>
      <c r="AW76" s="176">
        <v>813</v>
      </c>
      <c r="AX76" s="176">
        <v>931</v>
      </c>
      <c r="AY76" s="176">
        <v>914</v>
      </c>
      <c r="AZ76" s="176">
        <v>856</v>
      </c>
      <c r="BA76" s="176">
        <v>884</v>
      </c>
      <c r="BB76" s="176">
        <v>894</v>
      </c>
      <c r="BC76" s="176">
        <v>867</v>
      </c>
      <c r="BD76" s="176">
        <v>886</v>
      </c>
      <c r="BE76" s="176">
        <v>801</v>
      </c>
      <c r="BF76" s="176">
        <v>785</v>
      </c>
      <c r="BG76" s="176">
        <v>884</v>
      </c>
      <c r="BH76" s="176">
        <v>862</v>
      </c>
      <c r="BI76" s="176">
        <v>800</v>
      </c>
      <c r="BJ76" s="176">
        <v>742</v>
      </c>
      <c r="BK76" s="176">
        <v>722</v>
      </c>
      <c r="BL76" s="176">
        <v>733</v>
      </c>
      <c r="BM76" s="176">
        <v>730</v>
      </c>
      <c r="BN76" s="176">
        <v>653</v>
      </c>
      <c r="BO76" s="176">
        <v>580</v>
      </c>
      <c r="BP76" s="176">
        <v>505</v>
      </c>
      <c r="BQ76" s="176">
        <v>530</v>
      </c>
      <c r="BR76" s="176">
        <v>459</v>
      </c>
      <c r="BS76" s="176">
        <v>500</v>
      </c>
      <c r="BT76" s="176">
        <v>425</v>
      </c>
      <c r="BU76" s="176">
        <v>418</v>
      </c>
      <c r="BV76" s="176">
        <v>413</v>
      </c>
      <c r="BW76" s="176">
        <v>366</v>
      </c>
      <c r="BX76" s="176">
        <v>412</v>
      </c>
      <c r="BY76" s="176">
        <v>367</v>
      </c>
      <c r="BZ76" s="176">
        <v>356</v>
      </c>
      <c r="CA76" s="176">
        <v>338</v>
      </c>
      <c r="CB76" s="176">
        <v>291</v>
      </c>
      <c r="CC76" s="176">
        <v>266</v>
      </c>
      <c r="CD76" s="176">
        <v>221</v>
      </c>
      <c r="CE76" s="176">
        <v>247</v>
      </c>
      <c r="CF76" s="176">
        <v>187</v>
      </c>
      <c r="CG76" s="176">
        <v>178</v>
      </c>
      <c r="CH76" s="176">
        <v>175</v>
      </c>
      <c r="CI76" s="176">
        <v>150</v>
      </c>
      <c r="CJ76" s="176">
        <v>135</v>
      </c>
      <c r="CK76" s="176">
        <v>114</v>
      </c>
      <c r="CL76" s="176">
        <v>84</v>
      </c>
      <c r="CM76" s="176">
        <v>63</v>
      </c>
      <c r="CN76" s="176">
        <v>75</v>
      </c>
      <c r="CO76" s="176">
        <v>52</v>
      </c>
      <c r="CP76" s="176">
        <v>40</v>
      </c>
      <c r="CQ76" s="176">
        <v>22</v>
      </c>
      <c r="CR76" s="176">
        <v>21</v>
      </c>
      <c r="CS76" s="176">
        <v>15</v>
      </c>
      <c r="CT76" s="176">
        <v>18</v>
      </c>
      <c r="CU76" s="176">
        <v>11</v>
      </c>
      <c r="CV76" s="176">
        <v>10</v>
      </c>
      <c r="CW76" s="176">
        <v>8</v>
      </c>
      <c r="CX76" s="182">
        <v>11</v>
      </c>
      <c r="CY76" s="182">
        <v>2</v>
      </c>
      <c r="CZ76" s="182">
        <v>19</v>
      </c>
      <c r="DA76" s="182" t="s">
        <v>86</v>
      </c>
      <c r="DB76" s="182">
        <v>399</v>
      </c>
      <c r="DC76" s="182">
        <v>251</v>
      </c>
      <c r="DD76" s="182">
        <v>52</v>
      </c>
      <c r="DE76" s="182">
        <f>SUM(C76:DD76)</f>
        <v>53249</v>
      </c>
    </row>
    <row r="77" spans="1:109" s="137" customFormat="1" ht="23.25" customHeight="1">
      <c r="A77" s="121"/>
      <c r="B77" s="136" t="s">
        <v>1</v>
      </c>
      <c r="C77" s="184">
        <f aca="true" t="shared" si="240" ref="C77:M77">SUM(C75:C76)</f>
        <v>768</v>
      </c>
      <c r="D77" s="184">
        <f t="shared" si="240"/>
        <v>757</v>
      </c>
      <c r="E77" s="184">
        <f t="shared" si="240"/>
        <v>765</v>
      </c>
      <c r="F77" s="184">
        <f t="shared" si="240"/>
        <v>763</v>
      </c>
      <c r="G77" s="184">
        <f t="shared" si="240"/>
        <v>755</v>
      </c>
      <c r="H77" s="184">
        <f t="shared" si="240"/>
        <v>779</v>
      </c>
      <c r="I77" s="184">
        <f t="shared" si="240"/>
        <v>808</v>
      </c>
      <c r="J77" s="184">
        <f t="shared" si="240"/>
        <v>810</v>
      </c>
      <c r="K77" s="184">
        <f t="shared" si="240"/>
        <v>831</v>
      </c>
      <c r="L77" s="184">
        <f t="shared" si="240"/>
        <v>819</v>
      </c>
      <c r="M77" s="184">
        <f t="shared" si="240"/>
        <v>861</v>
      </c>
      <c r="N77" s="184">
        <f aca="true" t="shared" si="241" ref="N77:X77">SUM(N75:N76)</f>
        <v>870</v>
      </c>
      <c r="O77" s="184">
        <f t="shared" si="241"/>
        <v>986</v>
      </c>
      <c r="P77" s="184">
        <f t="shared" si="241"/>
        <v>985</v>
      </c>
      <c r="Q77" s="184">
        <f t="shared" si="241"/>
        <v>1052</v>
      </c>
      <c r="R77" s="184">
        <f t="shared" si="241"/>
        <v>1230</v>
      </c>
      <c r="S77" s="184">
        <f t="shared" si="241"/>
        <v>1280</v>
      </c>
      <c r="T77" s="184">
        <f t="shared" si="241"/>
        <v>1375</v>
      </c>
      <c r="U77" s="184">
        <f t="shared" si="241"/>
        <v>1264</v>
      </c>
      <c r="V77" s="184">
        <f t="shared" si="241"/>
        <v>1296</v>
      </c>
      <c r="W77" s="184">
        <f t="shared" si="241"/>
        <v>1304</v>
      </c>
      <c r="X77" s="184">
        <f t="shared" si="241"/>
        <v>1287</v>
      </c>
      <c r="Y77" s="184">
        <f aca="true" t="shared" si="242" ref="Y77:AI77">SUM(Y75:Y76)</f>
        <v>1340</v>
      </c>
      <c r="Z77" s="184">
        <f t="shared" si="242"/>
        <v>1276</v>
      </c>
      <c r="AA77" s="184">
        <f t="shared" si="242"/>
        <v>1296</v>
      </c>
      <c r="AB77" s="184">
        <f t="shared" si="242"/>
        <v>1234</v>
      </c>
      <c r="AC77" s="184">
        <f t="shared" si="242"/>
        <v>1285</v>
      </c>
      <c r="AD77" s="184">
        <f t="shared" si="242"/>
        <v>1496</v>
      </c>
      <c r="AE77" s="184">
        <f t="shared" si="242"/>
        <v>1451</v>
      </c>
      <c r="AF77" s="184">
        <f t="shared" si="242"/>
        <v>1551</v>
      </c>
      <c r="AG77" s="184">
        <f t="shared" si="242"/>
        <v>1599</v>
      </c>
      <c r="AH77" s="184">
        <f t="shared" si="242"/>
        <v>1612</v>
      </c>
      <c r="AI77" s="184">
        <f t="shared" si="242"/>
        <v>1655</v>
      </c>
      <c r="AJ77" s="184">
        <f aca="true" t="shared" si="243" ref="AJ77:AT77">SUM(AJ75:AJ76)</f>
        <v>1670</v>
      </c>
      <c r="AK77" s="184">
        <f t="shared" si="243"/>
        <v>1636</v>
      </c>
      <c r="AL77" s="184">
        <f t="shared" si="243"/>
        <v>1656</v>
      </c>
      <c r="AM77" s="184">
        <f t="shared" si="243"/>
        <v>1696</v>
      </c>
      <c r="AN77" s="184">
        <f t="shared" si="243"/>
        <v>1557</v>
      </c>
      <c r="AO77" s="184">
        <f t="shared" si="243"/>
        <v>1530</v>
      </c>
      <c r="AP77" s="184">
        <f t="shared" si="243"/>
        <v>1408</v>
      </c>
      <c r="AQ77" s="184">
        <f t="shared" si="243"/>
        <v>1536</v>
      </c>
      <c r="AR77" s="184">
        <f t="shared" si="243"/>
        <v>1545</v>
      </c>
      <c r="AS77" s="184">
        <f t="shared" si="243"/>
        <v>1526</v>
      </c>
      <c r="AT77" s="184">
        <f t="shared" si="243"/>
        <v>1536</v>
      </c>
      <c r="AU77" s="184">
        <f aca="true" t="shared" si="244" ref="AU77:BE77">SUM(AU75:AU76)</f>
        <v>1555</v>
      </c>
      <c r="AV77" s="184">
        <f t="shared" si="244"/>
        <v>1524</v>
      </c>
      <c r="AW77" s="184">
        <f t="shared" si="244"/>
        <v>1458</v>
      </c>
      <c r="AX77" s="184">
        <f t="shared" si="244"/>
        <v>1631</v>
      </c>
      <c r="AY77" s="184">
        <f t="shared" si="244"/>
        <v>1617</v>
      </c>
      <c r="AZ77" s="184">
        <f t="shared" si="244"/>
        <v>1558</v>
      </c>
      <c r="BA77" s="184">
        <f t="shared" si="244"/>
        <v>1573</v>
      </c>
      <c r="BB77" s="184">
        <f t="shared" si="244"/>
        <v>1636</v>
      </c>
      <c r="BC77" s="184">
        <f t="shared" si="244"/>
        <v>1542</v>
      </c>
      <c r="BD77" s="184">
        <f t="shared" si="244"/>
        <v>1552</v>
      </c>
      <c r="BE77" s="184">
        <f t="shared" si="244"/>
        <v>1487</v>
      </c>
      <c r="BF77" s="184">
        <f aca="true" t="shared" si="245" ref="BF77:BP77">SUM(BF75:BF76)</f>
        <v>1417</v>
      </c>
      <c r="BG77" s="184">
        <f t="shared" si="245"/>
        <v>1601</v>
      </c>
      <c r="BH77" s="184">
        <f t="shared" si="245"/>
        <v>1520</v>
      </c>
      <c r="BI77" s="184">
        <f t="shared" si="245"/>
        <v>1401</v>
      </c>
      <c r="BJ77" s="184">
        <f t="shared" si="245"/>
        <v>1309</v>
      </c>
      <c r="BK77" s="184">
        <f t="shared" si="245"/>
        <v>1306</v>
      </c>
      <c r="BL77" s="184">
        <f t="shared" si="245"/>
        <v>1247</v>
      </c>
      <c r="BM77" s="184">
        <f t="shared" si="245"/>
        <v>1249</v>
      </c>
      <c r="BN77" s="184">
        <f t="shared" si="245"/>
        <v>1102</v>
      </c>
      <c r="BO77" s="184">
        <f t="shared" si="245"/>
        <v>987</v>
      </c>
      <c r="BP77" s="184">
        <f t="shared" si="245"/>
        <v>952</v>
      </c>
      <c r="BQ77" s="184">
        <f aca="true" t="shared" si="246" ref="BQ77:CA77">SUM(BQ75:BQ76)</f>
        <v>868</v>
      </c>
      <c r="BR77" s="184">
        <f t="shared" si="246"/>
        <v>780</v>
      </c>
      <c r="BS77" s="184">
        <f t="shared" si="246"/>
        <v>888</v>
      </c>
      <c r="BT77" s="184">
        <f t="shared" si="246"/>
        <v>722</v>
      </c>
      <c r="BU77" s="184">
        <f t="shared" si="246"/>
        <v>726</v>
      </c>
      <c r="BV77" s="184">
        <f t="shared" si="246"/>
        <v>724</v>
      </c>
      <c r="BW77" s="184">
        <f t="shared" si="246"/>
        <v>581</v>
      </c>
      <c r="BX77" s="184">
        <f t="shared" si="246"/>
        <v>680</v>
      </c>
      <c r="BY77" s="184">
        <f t="shared" si="246"/>
        <v>607</v>
      </c>
      <c r="BZ77" s="184">
        <f t="shared" si="246"/>
        <v>591</v>
      </c>
      <c r="CA77" s="184">
        <f t="shared" si="246"/>
        <v>573</v>
      </c>
      <c r="CB77" s="184">
        <f aca="true" t="shared" si="247" ref="CB77:CL77">SUM(CB75:CB76)</f>
        <v>481</v>
      </c>
      <c r="CC77" s="184">
        <f t="shared" si="247"/>
        <v>431</v>
      </c>
      <c r="CD77" s="184">
        <f t="shared" si="247"/>
        <v>379</v>
      </c>
      <c r="CE77" s="184">
        <f t="shared" si="247"/>
        <v>378</v>
      </c>
      <c r="CF77" s="184">
        <f t="shared" si="247"/>
        <v>301</v>
      </c>
      <c r="CG77" s="184">
        <f t="shared" si="247"/>
        <v>291</v>
      </c>
      <c r="CH77" s="184">
        <f t="shared" si="247"/>
        <v>251</v>
      </c>
      <c r="CI77" s="184">
        <f t="shared" si="247"/>
        <v>241</v>
      </c>
      <c r="CJ77" s="184">
        <f t="shared" si="247"/>
        <v>208</v>
      </c>
      <c r="CK77" s="184">
        <f t="shared" si="247"/>
        <v>174</v>
      </c>
      <c r="CL77" s="184">
        <f t="shared" si="247"/>
        <v>131</v>
      </c>
      <c r="CM77" s="184">
        <f aca="true" t="shared" si="248" ref="CM77:CW77">SUM(CM75:CM76)</f>
        <v>102</v>
      </c>
      <c r="CN77" s="184">
        <f t="shared" si="248"/>
        <v>118</v>
      </c>
      <c r="CO77" s="184">
        <f t="shared" si="248"/>
        <v>74</v>
      </c>
      <c r="CP77" s="184">
        <f t="shared" si="248"/>
        <v>58</v>
      </c>
      <c r="CQ77" s="184">
        <f t="shared" si="248"/>
        <v>44</v>
      </c>
      <c r="CR77" s="184">
        <f t="shared" si="248"/>
        <v>26</v>
      </c>
      <c r="CS77" s="184">
        <f t="shared" si="248"/>
        <v>23</v>
      </c>
      <c r="CT77" s="184">
        <f t="shared" si="248"/>
        <v>23</v>
      </c>
      <c r="CU77" s="184">
        <f t="shared" si="248"/>
        <v>18</v>
      </c>
      <c r="CV77" s="184">
        <f t="shared" si="248"/>
        <v>13</v>
      </c>
      <c r="CW77" s="184">
        <f t="shared" si="248"/>
        <v>12</v>
      </c>
      <c r="CX77" s="499">
        <f aca="true" t="shared" si="249" ref="CX77:DE77">SUM(CX75:CX76)</f>
        <v>14</v>
      </c>
      <c r="CY77" s="499">
        <f t="shared" si="249"/>
        <v>4</v>
      </c>
      <c r="CZ77" s="499">
        <f t="shared" si="249"/>
        <v>31</v>
      </c>
      <c r="DA77" s="499">
        <f t="shared" si="249"/>
        <v>1</v>
      </c>
      <c r="DB77" s="499">
        <f t="shared" si="249"/>
        <v>949</v>
      </c>
      <c r="DC77" s="499">
        <f t="shared" si="249"/>
        <v>540</v>
      </c>
      <c r="DD77" s="499">
        <f t="shared" si="249"/>
        <v>137</v>
      </c>
      <c r="DE77" s="184">
        <f t="shared" si="249"/>
        <v>99153</v>
      </c>
    </row>
    <row r="78" spans="1:109" s="135" customFormat="1" ht="22.5" customHeight="1">
      <c r="A78" s="133" t="s">
        <v>99</v>
      </c>
      <c r="B78" s="134" t="s">
        <v>10</v>
      </c>
      <c r="C78" s="176">
        <v>126</v>
      </c>
      <c r="D78" s="176">
        <v>148</v>
      </c>
      <c r="E78" s="176">
        <v>139</v>
      </c>
      <c r="F78" s="176">
        <v>141</v>
      </c>
      <c r="G78" s="176">
        <v>182</v>
      </c>
      <c r="H78" s="176">
        <v>177</v>
      </c>
      <c r="I78" s="176">
        <v>149</v>
      </c>
      <c r="J78" s="176">
        <v>172</v>
      </c>
      <c r="K78" s="176">
        <v>147</v>
      </c>
      <c r="L78" s="176">
        <v>170</v>
      </c>
      <c r="M78" s="176">
        <v>161</v>
      </c>
      <c r="N78" s="176">
        <v>191</v>
      </c>
      <c r="O78" s="176">
        <v>206</v>
      </c>
      <c r="P78" s="176">
        <v>204</v>
      </c>
      <c r="Q78" s="176">
        <v>191</v>
      </c>
      <c r="R78" s="176">
        <v>259</v>
      </c>
      <c r="S78" s="176">
        <v>229</v>
      </c>
      <c r="T78" s="176">
        <v>253</v>
      </c>
      <c r="U78" s="176">
        <v>266</v>
      </c>
      <c r="V78" s="176">
        <v>264</v>
      </c>
      <c r="W78" s="176">
        <v>269</v>
      </c>
      <c r="X78" s="176">
        <v>265</v>
      </c>
      <c r="Y78" s="176">
        <v>268</v>
      </c>
      <c r="Z78" s="176">
        <v>261</v>
      </c>
      <c r="AA78" s="176">
        <v>304</v>
      </c>
      <c r="AB78" s="176">
        <v>274</v>
      </c>
      <c r="AC78" s="176">
        <v>275</v>
      </c>
      <c r="AD78" s="176">
        <v>270</v>
      </c>
      <c r="AE78" s="176">
        <v>268</v>
      </c>
      <c r="AF78" s="176">
        <v>297</v>
      </c>
      <c r="AG78" s="176">
        <v>316</v>
      </c>
      <c r="AH78" s="176">
        <v>299</v>
      </c>
      <c r="AI78" s="176">
        <v>309</v>
      </c>
      <c r="AJ78" s="176">
        <v>306</v>
      </c>
      <c r="AK78" s="176">
        <v>290</v>
      </c>
      <c r="AL78" s="176">
        <v>282</v>
      </c>
      <c r="AM78" s="176">
        <v>258</v>
      </c>
      <c r="AN78" s="176">
        <v>275</v>
      </c>
      <c r="AO78" s="176">
        <v>274</v>
      </c>
      <c r="AP78" s="176">
        <v>269</v>
      </c>
      <c r="AQ78" s="176">
        <v>266</v>
      </c>
      <c r="AR78" s="176">
        <v>296</v>
      </c>
      <c r="AS78" s="176">
        <v>267</v>
      </c>
      <c r="AT78" s="176">
        <v>276</v>
      </c>
      <c r="AU78" s="176">
        <v>259</v>
      </c>
      <c r="AV78" s="176">
        <v>267</v>
      </c>
      <c r="AW78" s="176">
        <v>254</v>
      </c>
      <c r="AX78" s="176">
        <v>264</v>
      </c>
      <c r="AY78" s="176">
        <v>267</v>
      </c>
      <c r="AZ78" s="176">
        <v>244</v>
      </c>
      <c r="BA78" s="176">
        <v>274</v>
      </c>
      <c r="BB78" s="176">
        <v>252</v>
      </c>
      <c r="BC78" s="176">
        <v>282</v>
      </c>
      <c r="BD78" s="176">
        <v>291</v>
      </c>
      <c r="BE78" s="176">
        <v>274</v>
      </c>
      <c r="BF78" s="176">
        <v>291</v>
      </c>
      <c r="BG78" s="176">
        <v>292</v>
      </c>
      <c r="BH78" s="176">
        <v>291</v>
      </c>
      <c r="BI78" s="176">
        <v>276</v>
      </c>
      <c r="BJ78" s="176">
        <v>268</v>
      </c>
      <c r="BK78" s="176">
        <v>261</v>
      </c>
      <c r="BL78" s="176">
        <v>237</v>
      </c>
      <c r="BM78" s="176">
        <v>255</v>
      </c>
      <c r="BN78" s="176">
        <v>278</v>
      </c>
      <c r="BO78" s="176">
        <v>205</v>
      </c>
      <c r="BP78" s="176">
        <v>214</v>
      </c>
      <c r="BQ78" s="176">
        <v>167</v>
      </c>
      <c r="BR78" s="176">
        <v>156</v>
      </c>
      <c r="BS78" s="176">
        <v>148</v>
      </c>
      <c r="BT78" s="176">
        <v>126</v>
      </c>
      <c r="BU78" s="176">
        <v>127</v>
      </c>
      <c r="BV78" s="176">
        <v>122</v>
      </c>
      <c r="BW78" s="176">
        <v>105</v>
      </c>
      <c r="BX78" s="176">
        <v>110</v>
      </c>
      <c r="BY78" s="176">
        <v>115</v>
      </c>
      <c r="BZ78" s="176">
        <v>105</v>
      </c>
      <c r="CA78" s="176">
        <v>101</v>
      </c>
      <c r="CB78" s="176">
        <v>89</v>
      </c>
      <c r="CC78" s="176">
        <v>65</v>
      </c>
      <c r="CD78" s="176">
        <v>56</v>
      </c>
      <c r="CE78" s="176">
        <v>68</v>
      </c>
      <c r="CF78" s="176">
        <v>46</v>
      </c>
      <c r="CG78" s="176">
        <v>33</v>
      </c>
      <c r="CH78" s="176">
        <v>35</v>
      </c>
      <c r="CI78" s="176">
        <v>31</v>
      </c>
      <c r="CJ78" s="176">
        <v>34</v>
      </c>
      <c r="CK78" s="176">
        <v>16</v>
      </c>
      <c r="CL78" s="176">
        <v>12</v>
      </c>
      <c r="CM78" s="176">
        <v>5</v>
      </c>
      <c r="CN78" s="176">
        <v>7</v>
      </c>
      <c r="CO78" s="176">
        <v>10</v>
      </c>
      <c r="CP78" s="176">
        <v>8</v>
      </c>
      <c r="CQ78" s="176">
        <v>7</v>
      </c>
      <c r="CR78" s="176">
        <v>3</v>
      </c>
      <c r="CS78" s="176">
        <v>3</v>
      </c>
      <c r="CT78" s="176">
        <v>6</v>
      </c>
      <c r="CU78" s="182">
        <v>3</v>
      </c>
      <c r="CV78" s="182">
        <v>2</v>
      </c>
      <c r="CW78" s="176">
        <v>5</v>
      </c>
      <c r="CX78" s="182" t="s">
        <v>86</v>
      </c>
      <c r="CY78" s="182">
        <v>4</v>
      </c>
      <c r="CZ78" s="182">
        <v>15</v>
      </c>
      <c r="DA78" s="182" t="s">
        <v>86</v>
      </c>
      <c r="DB78" s="182">
        <v>1690</v>
      </c>
      <c r="DC78" s="182">
        <v>1235</v>
      </c>
      <c r="DD78" s="182">
        <v>613</v>
      </c>
      <c r="DE78" s="182">
        <f>SUM(C78:DD78)</f>
        <v>21788</v>
      </c>
    </row>
    <row r="79" spans="1:109" s="135" customFormat="1" ht="22.5" customHeight="1">
      <c r="A79" s="133"/>
      <c r="B79" s="134" t="s">
        <v>11</v>
      </c>
      <c r="C79" s="176">
        <v>101</v>
      </c>
      <c r="D79" s="176">
        <v>118</v>
      </c>
      <c r="E79" s="176">
        <v>117</v>
      </c>
      <c r="F79" s="176">
        <v>122</v>
      </c>
      <c r="G79" s="176">
        <v>160</v>
      </c>
      <c r="H79" s="176">
        <v>134</v>
      </c>
      <c r="I79" s="176">
        <v>135</v>
      </c>
      <c r="J79" s="176">
        <v>156</v>
      </c>
      <c r="K79" s="176">
        <v>178</v>
      </c>
      <c r="L79" s="176">
        <v>181</v>
      </c>
      <c r="M79" s="176">
        <v>172</v>
      </c>
      <c r="N79" s="176">
        <v>147</v>
      </c>
      <c r="O79" s="176">
        <v>188</v>
      </c>
      <c r="P79" s="176">
        <v>200</v>
      </c>
      <c r="Q79" s="176">
        <v>205</v>
      </c>
      <c r="R79" s="176">
        <v>260</v>
      </c>
      <c r="S79" s="176">
        <v>271</v>
      </c>
      <c r="T79" s="176">
        <v>291</v>
      </c>
      <c r="U79" s="176">
        <v>247</v>
      </c>
      <c r="V79" s="176">
        <v>250</v>
      </c>
      <c r="W79" s="176">
        <v>275</v>
      </c>
      <c r="X79" s="176">
        <v>260</v>
      </c>
      <c r="Y79" s="176">
        <v>308</v>
      </c>
      <c r="Z79" s="176">
        <v>257</v>
      </c>
      <c r="AA79" s="176">
        <v>302</v>
      </c>
      <c r="AB79" s="176">
        <v>257</v>
      </c>
      <c r="AC79" s="176">
        <v>262</v>
      </c>
      <c r="AD79" s="176">
        <v>300</v>
      </c>
      <c r="AE79" s="176">
        <v>316</v>
      </c>
      <c r="AF79" s="176">
        <v>326</v>
      </c>
      <c r="AG79" s="176">
        <v>299</v>
      </c>
      <c r="AH79" s="176">
        <v>293</v>
      </c>
      <c r="AI79" s="176">
        <v>328</v>
      </c>
      <c r="AJ79" s="176">
        <v>308</v>
      </c>
      <c r="AK79" s="176">
        <v>331</v>
      </c>
      <c r="AL79" s="176">
        <v>322</v>
      </c>
      <c r="AM79" s="176">
        <v>319</v>
      </c>
      <c r="AN79" s="176">
        <v>320</v>
      </c>
      <c r="AO79" s="176">
        <v>293</v>
      </c>
      <c r="AP79" s="176">
        <v>294</v>
      </c>
      <c r="AQ79" s="176">
        <v>328</v>
      </c>
      <c r="AR79" s="176">
        <v>325</v>
      </c>
      <c r="AS79" s="176">
        <v>302</v>
      </c>
      <c r="AT79" s="176">
        <v>290</v>
      </c>
      <c r="AU79" s="176">
        <v>322</v>
      </c>
      <c r="AV79" s="176">
        <v>317</v>
      </c>
      <c r="AW79" s="176">
        <v>307</v>
      </c>
      <c r="AX79" s="176">
        <v>348</v>
      </c>
      <c r="AY79" s="176">
        <v>328</v>
      </c>
      <c r="AZ79" s="176">
        <v>363</v>
      </c>
      <c r="BA79" s="176">
        <v>378</v>
      </c>
      <c r="BB79" s="176">
        <v>359</v>
      </c>
      <c r="BC79" s="176">
        <v>378</v>
      </c>
      <c r="BD79" s="176">
        <v>381</v>
      </c>
      <c r="BE79" s="176">
        <v>347</v>
      </c>
      <c r="BF79" s="176">
        <v>345</v>
      </c>
      <c r="BG79" s="176">
        <v>373</v>
      </c>
      <c r="BH79" s="176">
        <v>356</v>
      </c>
      <c r="BI79" s="176">
        <v>365</v>
      </c>
      <c r="BJ79" s="176">
        <v>328</v>
      </c>
      <c r="BK79" s="176">
        <v>324</v>
      </c>
      <c r="BL79" s="176">
        <v>375</v>
      </c>
      <c r="BM79" s="176">
        <v>340</v>
      </c>
      <c r="BN79" s="176">
        <v>334</v>
      </c>
      <c r="BO79" s="176">
        <v>298</v>
      </c>
      <c r="BP79" s="176">
        <v>275</v>
      </c>
      <c r="BQ79" s="176">
        <v>232</v>
      </c>
      <c r="BR79" s="176">
        <v>190</v>
      </c>
      <c r="BS79" s="176">
        <v>168</v>
      </c>
      <c r="BT79" s="176">
        <v>191</v>
      </c>
      <c r="BU79" s="176">
        <v>168</v>
      </c>
      <c r="BV79" s="176">
        <v>169</v>
      </c>
      <c r="BW79" s="176">
        <v>152</v>
      </c>
      <c r="BX79" s="176">
        <v>181</v>
      </c>
      <c r="BY79" s="176">
        <v>169</v>
      </c>
      <c r="BZ79" s="176">
        <v>153</v>
      </c>
      <c r="CA79" s="176">
        <v>146</v>
      </c>
      <c r="CB79" s="176">
        <v>128</v>
      </c>
      <c r="CC79" s="176">
        <v>130</v>
      </c>
      <c r="CD79" s="176">
        <v>112</v>
      </c>
      <c r="CE79" s="176">
        <v>113</v>
      </c>
      <c r="CF79" s="176">
        <v>90</v>
      </c>
      <c r="CG79" s="176">
        <v>75</v>
      </c>
      <c r="CH79" s="176">
        <v>87</v>
      </c>
      <c r="CI79" s="176">
        <v>50</v>
      </c>
      <c r="CJ79" s="176">
        <v>46</v>
      </c>
      <c r="CK79" s="176">
        <v>42</v>
      </c>
      <c r="CL79" s="176">
        <v>41</v>
      </c>
      <c r="CM79" s="176">
        <v>27</v>
      </c>
      <c r="CN79" s="176">
        <v>22</v>
      </c>
      <c r="CO79" s="176">
        <v>24</v>
      </c>
      <c r="CP79" s="176">
        <v>20</v>
      </c>
      <c r="CQ79" s="176">
        <v>16</v>
      </c>
      <c r="CR79" s="176">
        <v>10</v>
      </c>
      <c r="CS79" s="176">
        <v>8</v>
      </c>
      <c r="CT79" s="176">
        <v>3</v>
      </c>
      <c r="CU79" s="176">
        <v>11</v>
      </c>
      <c r="CV79" s="176">
        <v>5</v>
      </c>
      <c r="CW79" s="176">
        <v>4</v>
      </c>
      <c r="CX79" s="182">
        <v>2</v>
      </c>
      <c r="CY79" s="182">
        <v>3</v>
      </c>
      <c r="CZ79" s="182">
        <v>25</v>
      </c>
      <c r="DA79" s="182">
        <v>1</v>
      </c>
      <c r="DB79" s="182">
        <v>1422</v>
      </c>
      <c r="DC79" s="182">
        <v>896</v>
      </c>
      <c r="DD79" s="182">
        <v>603</v>
      </c>
      <c r="DE79" s="182">
        <f>SUM(C79:DD79)</f>
        <v>24324</v>
      </c>
    </row>
    <row r="80" spans="1:109" s="137" customFormat="1" ht="23.25" customHeight="1">
      <c r="A80" s="121"/>
      <c r="B80" s="136" t="s">
        <v>1</v>
      </c>
      <c r="C80" s="184">
        <f aca="true" t="shared" si="250" ref="C80:M80">SUM(C78:C79)</f>
        <v>227</v>
      </c>
      <c r="D80" s="184">
        <f t="shared" si="250"/>
        <v>266</v>
      </c>
      <c r="E80" s="184">
        <f t="shared" si="250"/>
        <v>256</v>
      </c>
      <c r="F80" s="184">
        <f t="shared" si="250"/>
        <v>263</v>
      </c>
      <c r="G80" s="184">
        <f t="shared" si="250"/>
        <v>342</v>
      </c>
      <c r="H80" s="184">
        <f t="shared" si="250"/>
        <v>311</v>
      </c>
      <c r="I80" s="184">
        <f t="shared" si="250"/>
        <v>284</v>
      </c>
      <c r="J80" s="184">
        <f t="shared" si="250"/>
        <v>328</v>
      </c>
      <c r="K80" s="184">
        <f t="shared" si="250"/>
        <v>325</v>
      </c>
      <c r="L80" s="184">
        <f t="shared" si="250"/>
        <v>351</v>
      </c>
      <c r="M80" s="184">
        <f t="shared" si="250"/>
        <v>333</v>
      </c>
      <c r="N80" s="184">
        <f aca="true" t="shared" si="251" ref="N80:X80">SUM(N78:N79)</f>
        <v>338</v>
      </c>
      <c r="O80" s="184">
        <f t="shared" si="251"/>
        <v>394</v>
      </c>
      <c r="P80" s="184">
        <f t="shared" si="251"/>
        <v>404</v>
      </c>
      <c r="Q80" s="184">
        <f t="shared" si="251"/>
        <v>396</v>
      </c>
      <c r="R80" s="184">
        <f t="shared" si="251"/>
        <v>519</v>
      </c>
      <c r="S80" s="184">
        <f t="shared" si="251"/>
        <v>500</v>
      </c>
      <c r="T80" s="184">
        <f t="shared" si="251"/>
        <v>544</v>
      </c>
      <c r="U80" s="184">
        <f t="shared" si="251"/>
        <v>513</v>
      </c>
      <c r="V80" s="184">
        <f t="shared" si="251"/>
        <v>514</v>
      </c>
      <c r="W80" s="184">
        <f t="shared" si="251"/>
        <v>544</v>
      </c>
      <c r="X80" s="184">
        <f t="shared" si="251"/>
        <v>525</v>
      </c>
      <c r="Y80" s="184">
        <f aca="true" t="shared" si="252" ref="Y80:AI80">SUM(Y78:Y79)</f>
        <v>576</v>
      </c>
      <c r="Z80" s="184">
        <f t="shared" si="252"/>
        <v>518</v>
      </c>
      <c r="AA80" s="184">
        <f t="shared" si="252"/>
        <v>606</v>
      </c>
      <c r="AB80" s="184">
        <f t="shared" si="252"/>
        <v>531</v>
      </c>
      <c r="AC80" s="184">
        <f t="shared" si="252"/>
        <v>537</v>
      </c>
      <c r="AD80" s="184">
        <f t="shared" si="252"/>
        <v>570</v>
      </c>
      <c r="AE80" s="184">
        <f t="shared" si="252"/>
        <v>584</v>
      </c>
      <c r="AF80" s="184">
        <f t="shared" si="252"/>
        <v>623</v>
      </c>
      <c r="AG80" s="184">
        <f t="shared" si="252"/>
        <v>615</v>
      </c>
      <c r="AH80" s="184">
        <f t="shared" si="252"/>
        <v>592</v>
      </c>
      <c r="AI80" s="184">
        <f t="shared" si="252"/>
        <v>637</v>
      </c>
      <c r="AJ80" s="184">
        <f aca="true" t="shared" si="253" ref="AJ80:AT80">SUM(AJ78:AJ79)</f>
        <v>614</v>
      </c>
      <c r="AK80" s="184">
        <f t="shared" si="253"/>
        <v>621</v>
      </c>
      <c r="AL80" s="184">
        <f t="shared" si="253"/>
        <v>604</v>
      </c>
      <c r="AM80" s="184">
        <f t="shared" si="253"/>
        <v>577</v>
      </c>
      <c r="AN80" s="184">
        <f t="shared" si="253"/>
        <v>595</v>
      </c>
      <c r="AO80" s="184">
        <f t="shared" si="253"/>
        <v>567</v>
      </c>
      <c r="AP80" s="184">
        <f t="shared" si="253"/>
        <v>563</v>
      </c>
      <c r="AQ80" s="184">
        <f t="shared" si="253"/>
        <v>594</v>
      </c>
      <c r="AR80" s="184">
        <f t="shared" si="253"/>
        <v>621</v>
      </c>
      <c r="AS80" s="184">
        <f t="shared" si="253"/>
        <v>569</v>
      </c>
      <c r="AT80" s="184">
        <f t="shared" si="253"/>
        <v>566</v>
      </c>
      <c r="AU80" s="184">
        <f aca="true" t="shared" si="254" ref="AU80:BE80">SUM(AU78:AU79)</f>
        <v>581</v>
      </c>
      <c r="AV80" s="184">
        <f t="shared" si="254"/>
        <v>584</v>
      </c>
      <c r="AW80" s="184">
        <f t="shared" si="254"/>
        <v>561</v>
      </c>
      <c r="AX80" s="184">
        <f t="shared" si="254"/>
        <v>612</v>
      </c>
      <c r="AY80" s="184">
        <f t="shared" si="254"/>
        <v>595</v>
      </c>
      <c r="AZ80" s="184">
        <f t="shared" si="254"/>
        <v>607</v>
      </c>
      <c r="BA80" s="184">
        <f t="shared" si="254"/>
        <v>652</v>
      </c>
      <c r="BB80" s="184">
        <f t="shared" si="254"/>
        <v>611</v>
      </c>
      <c r="BC80" s="184">
        <f t="shared" si="254"/>
        <v>660</v>
      </c>
      <c r="BD80" s="184">
        <f t="shared" si="254"/>
        <v>672</v>
      </c>
      <c r="BE80" s="184">
        <f t="shared" si="254"/>
        <v>621</v>
      </c>
      <c r="BF80" s="184">
        <f aca="true" t="shared" si="255" ref="BF80:BP80">SUM(BF78:BF79)</f>
        <v>636</v>
      </c>
      <c r="BG80" s="184">
        <f t="shared" si="255"/>
        <v>665</v>
      </c>
      <c r="BH80" s="184">
        <f t="shared" si="255"/>
        <v>647</v>
      </c>
      <c r="BI80" s="184">
        <f t="shared" si="255"/>
        <v>641</v>
      </c>
      <c r="BJ80" s="184">
        <f t="shared" si="255"/>
        <v>596</v>
      </c>
      <c r="BK80" s="184">
        <f t="shared" si="255"/>
        <v>585</v>
      </c>
      <c r="BL80" s="184">
        <f t="shared" si="255"/>
        <v>612</v>
      </c>
      <c r="BM80" s="184">
        <f t="shared" si="255"/>
        <v>595</v>
      </c>
      <c r="BN80" s="184">
        <f t="shared" si="255"/>
        <v>612</v>
      </c>
      <c r="BO80" s="184">
        <f t="shared" si="255"/>
        <v>503</v>
      </c>
      <c r="BP80" s="184">
        <f t="shared" si="255"/>
        <v>489</v>
      </c>
      <c r="BQ80" s="184">
        <f aca="true" t="shared" si="256" ref="BQ80:CA80">SUM(BQ78:BQ79)</f>
        <v>399</v>
      </c>
      <c r="BR80" s="184">
        <f t="shared" si="256"/>
        <v>346</v>
      </c>
      <c r="BS80" s="184">
        <f t="shared" si="256"/>
        <v>316</v>
      </c>
      <c r="BT80" s="184">
        <f t="shared" si="256"/>
        <v>317</v>
      </c>
      <c r="BU80" s="184">
        <f t="shared" si="256"/>
        <v>295</v>
      </c>
      <c r="BV80" s="184">
        <f t="shared" si="256"/>
        <v>291</v>
      </c>
      <c r="BW80" s="184">
        <f t="shared" si="256"/>
        <v>257</v>
      </c>
      <c r="BX80" s="184">
        <f t="shared" si="256"/>
        <v>291</v>
      </c>
      <c r="BY80" s="184">
        <f t="shared" si="256"/>
        <v>284</v>
      </c>
      <c r="BZ80" s="184">
        <f t="shared" si="256"/>
        <v>258</v>
      </c>
      <c r="CA80" s="184">
        <f t="shared" si="256"/>
        <v>247</v>
      </c>
      <c r="CB80" s="184">
        <f aca="true" t="shared" si="257" ref="CB80:CL80">SUM(CB78:CB79)</f>
        <v>217</v>
      </c>
      <c r="CC80" s="184">
        <f t="shared" si="257"/>
        <v>195</v>
      </c>
      <c r="CD80" s="184">
        <f t="shared" si="257"/>
        <v>168</v>
      </c>
      <c r="CE80" s="184">
        <f t="shared" si="257"/>
        <v>181</v>
      </c>
      <c r="CF80" s="184">
        <f t="shared" si="257"/>
        <v>136</v>
      </c>
      <c r="CG80" s="184">
        <f t="shared" si="257"/>
        <v>108</v>
      </c>
      <c r="CH80" s="184">
        <f t="shared" si="257"/>
        <v>122</v>
      </c>
      <c r="CI80" s="184">
        <f t="shared" si="257"/>
        <v>81</v>
      </c>
      <c r="CJ80" s="184">
        <f t="shared" si="257"/>
        <v>80</v>
      </c>
      <c r="CK80" s="184">
        <f t="shared" si="257"/>
        <v>58</v>
      </c>
      <c r="CL80" s="184">
        <f t="shared" si="257"/>
        <v>53</v>
      </c>
      <c r="CM80" s="184">
        <f aca="true" t="shared" si="258" ref="CM80:CW80">SUM(CM78:CM79)</f>
        <v>32</v>
      </c>
      <c r="CN80" s="184">
        <f t="shared" si="258"/>
        <v>29</v>
      </c>
      <c r="CO80" s="184">
        <f t="shared" si="258"/>
        <v>34</v>
      </c>
      <c r="CP80" s="184">
        <f t="shared" si="258"/>
        <v>28</v>
      </c>
      <c r="CQ80" s="184">
        <f t="shared" si="258"/>
        <v>23</v>
      </c>
      <c r="CR80" s="184">
        <f t="shared" si="258"/>
        <v>13</v>
      </c>
      <c r="CS80" s="184">
        <f t="shared" si="258"/>
        <v>11</v>
      </c>
      <c r="CT80" s="184">
        <f t="shared" si="258"/>
        <v>9</v>
      </c>
      <c r="CU80" s="184">
        <f t="shared" si="258"/>
        <v>14</v>
      </c>
      <c r="CV80" s="184">
        <f t="shared" si="258"/>
        <v>7</v>
      </c>
      <c r="CW80" s="184">
        <f t="shared" si="258"/>
        <v>9</v>
      </c>
      <c r="CX80" s="499">
        <f aca="true" t="shared" si="259" ref="CX80:DE80">SUM(CX78:CX79)</f>
        <v>2</v>
      </c>
      <c r="CY80" s="499">
        <f t="shared" si="259"/>
        <v>7</v>
      </c>
      <c r="CZ80" s="499">
        <f t="shared" si="259"/>
        <v>40</v>
      </c>
      <c r="DA80" s="499">
        <f t="shared" si="259"/>
        <v>1</v>
      </c>
      <c r="DB80" s="499">
        <f t="shared" si="259"/>
        <v>3112</v>
      </c>
      <c r="DC80" s="499">
        <f t="shared" si="259"/>
        <v>2131</v>
      </c>
      <c r="DD80" s="499">
        <f t="shared" si="259"/>
        <v>1216</v>
      </c>
      <c r="DE80" s="184">
        <f t="shared" si="259"/>
        <v>46112</v>
      </c>
    </row>
    <row r="81" spans="1:109" s="135" customFormat="1" ht="22.5" customHeight="1">
      <c r="A81" s="133" t="s">
        <v>123</v>
      </c>
      <c r="B81" s="134" t="s">
        <v>10</v>
      </c>
      <c r="C81" s="176">
        <v>631</v>
      </c>
      <c r="D81" s="176">
        <v>669</v>
      </c>
      <c r="E81" s="176">
        <v>676</v>
      </c>
      <c r="F81" s="176">
        <v>758</v>
      </c>
      <c r="G81" s="176">
        <v>742</v>
      </c>
      <c r="H81" s="176">
        <v>828</v>
      </c>
      <c r="I81" s="176">
        <v>804</v>
      </c>
      <c r="J81" s="176">
        <v>798</v>
      </c>
      <c r="K81" s="176">
        <v>870</v>
      </c>
      <c r="L81" s="176">
        <v>845</v>
      </c>
      <c r="M81" s="176">
        <v>835</v>
      </c>
      <c r="N81" s="176">
        <v>894</v>
      </c>
      <c r="O81" s="176">
        <v>967</v>
      </c>
      <c r="P81" s="176">
        <v>893</v>
      </c>
      <c r="Q81" s="176">
        <v>933</v>
      </c>
      <c r="R81" s="176">
        <v>1046</v>
      </c>
      <c r="S81" s="176">
        <v>1145</v>
      </c>
      <c r="T81" s="176">
        <v>1117</v>
      </c>
      <c r="U81" s="176">
        <v>1063</v>
      </c>
      <c r="V81" s="176">
        <v>947</v>
      </c>
      <c r="W81" s="176">
        <v>978</v>
      </c>
      <c r="X81" s="176">
        <v>917</v>
      </c>
      <c r="Y81" s="176">
        <v>846</v>
      </c>
      <c r="Z81" s="176">
        <v>845</v>
      </c>
      <c r="AA81" s="176">
        <v>827</v>
      </c>
      <c r="AB81" s="176">
        <v>798</v>
      </c>
      <c r="AC81" s="176">
        <v>822</v>
      </c>
      <c r="AD81" s="176">
        <v>894</v>
      </c>
      <c r="AE81" s="176">
        <v>962</v>
      </c>
      <c r="AF81" s="176">
        <v>972</v>
      </c>
      <c r="AG81" s="176">
        <v>1071</v>
      </c>
      <c r="AH81" s="176">
        <v>1091</v>
      </c>
      <c r="AI81" s="176">
        <v>1108</v>
      </c>
      <c r="AJ81" s="176">
        <v>1191</v>
      </c>
      <c r="AK81" s="176">
        <v>1161</v>
      </c>
      <c r="AL81" s="176">
        <v>1246</v>
      </c>
      <c r="AM81" s="176">
        <v>1154</v>
      </c>
      <c r="AN81" s="176">
        <v>1208</v>
      </c>
      <c r="AO81" s="176">
        <v>1219</v>
      </c>
      <c r="AP81" s="176">
        <v>1092</v>
      </c>
      <c r="AQ81" s="176">
        <v>1253</v>
      </c>
      <c r="AR81" s="176">
        <v>1256</v>
      </c>
      <c r="AS81" s="176">
        <v>1228</v>
      </c>
      <c r="AT81" s="176">
        <v>1112</v>
      </c>
      <c r="AU81" s="176">
        <v>1202</v>
      </c>
      <c r="AV81" s="176">
        <v>1137</v>
      </c>
      <c r="AW81" s="176">
        <v>1144</v>
      </c>
      <c r="AX81" s="176">
        <v>1168</v>
      </c>
      <c r="AY81" s="176">
        <v>1125</v>
      </c>
      <c r="AZ81" s="176">
        <v>1131</v>
      </c>
      <c r="BA81" s="176">
        <v>1055</v>
      </c>
      <c r="BB81" s="176">
        <v>988</v>
      </c>
      <c r="BC81" s="176">
        <v>965</v>
      </c>
      <c r="BD81" s="176">
        <v>990</v>
      </c>
      <c r="BE81" s="176">
        <v>882</v>
      </c>
      <c r="BF81" s="176">
        <v>848</v>
      </c>
      <c r="BG81" s="176">
        <v>896</v>
      </c>
      <c r="BH81" s="176">
        <v>861</v>
      </c>
      <c r="BI81" s="176">
        <v>754</v>
      </c>
      <c r="BJ81" s="176">
        <v>708</v>
      </c>
      <c r="BK81" s="176">
        <v>690</v>
      </c>
      <c r="BL81" s="176">
        <v>626</v>
      </c>
      <c r="BM81" s="176">
        <v>617</v>
      </c>
      <c r="BN81" s="176">
        <v>570</v>
      </c>
      <c r="BO81" s="176">
        <v>479</v>
      </c>
      <c r="BP81" s="176">
        <v>434</v>
      </c>
      <c r="BQ81" s="176">
        <v>381</v>
      </c>
      <c r="BR81" s="176">
        <v>336</v>
      </c>
      <c r="BS81" s="176">
        <v>385</v>
      </c>
      <c r="BT81" s="176">
        <v>298</v>
      </c>
      <c r="BU81" s="176">
        <v>293</v>
      </c>
      <c r="BV81" s="176">
        <v>255</v>
      </c>
      <c r="BW81" s="176">
        <v>216</v>
      </c>
      <c r="BX81" s="176">
        <v>226</v>
      </c>
      <c r="BY81" s="176">
        <v>243</v>
      </c>
      <c r="BZ81" s="176">
        <v>197</v>
      </c>
      <c r="CA81" s="176">
        <v>177</v>
      </c>
      <c r="CB81" s="176">
        <v>141</v>
      </c>
      <c r="CC81" s="176">
        <v>157</v>
      </c>
      <c r="CD81" s="176">
        <v>154</v>
      </c>
      <c r="CE81" s="176">
        <v>120</v>
      </c>
      <c r="CF81" s="176">
        <v>80</v>
      </c>
      <c r="CG81" s="176">
        <v>71</v>
      </c>
      <c r="CH81" s="176">
        <v>54</v>
      </c>
      <c r="CI81" s="176">
        <v>64</v>
      </c>
      <c r="CJ81" s="176">
        <v>48</v>
      </c>
      <c r="CK81" s="176">
        <v>35</v>
      </c>
      <c r="CL81" s="176">
        <v>39</v>
      </c>
      <c r="CM81" s="176">
        <v>20</v>
      </c>
      <c r="CN81" s="176">
        <v>25</v>
      </c>
      <c r="CO81" s="176">
        <v>16</v>
      </c>
      <c r="CP81" s="176">
        <v>10</v>
      </c>
      <c r="CQ81" s="176">
        <v>12</v>
      </c>
      <c r="CR81" s="176">
        <v>8</v>
      </c>
      <c r="CS81" s="176">
        <v>8</v>
      </c>
      <c r="CT81" s="176">
        <v>3</v>
      </c>
      <c r="CU81" s="176">
        <v>6</v>
      </c>
      <c r="CV81" s="176">
        <v>3</v>
      </c>
      <c r="CW81" s="176">
        <v>3</v>
      </c>
      <c r="CX81" s="182" t="s">
        <v>86</v>
      </c>
      <c r="CY81" s="182" t="s">
        <v>86</v>
      </c>
      <c r="CZ81" s="182">
        <v>10</v>
      </c>
      <c r="DA81" s="182" t="s">
        <v>86</v>
      </c>
      <c r="DB81" s="182">
        <v>522</v>
      </c>
      <c r="DC81" s="182">
        <v>292</v>
      </c>
      <c r="DD81" s="182">
        <v>176</v>
      </c>
      <c r="DE81" s="182">
        <f>SUM(C81:DD81)</f>
        <v>67066</v>
      </c>
    </row>
    <row r="82" spans="1:109" s="135" customFormat="1" ht="22.5" customHeight="1">
      <c r="A82" s="133"/>
      <c r="B82" s="134" t="s">
        <v>11</v>
      </c>
      <c r="C82" s="176">
        <v>616</v>
      </c>
      <c r="D82" s="176">
        <v>634</v>
      </c>
      <c r="E82" s="176">
        <v>658</v>
      </c>
      <c r="F82" s="176">
        <v>702</v>
      </c>
      <c r="G82" s="176">
        <v>733</v>
      </c>
      <c r="H82" s="176">
        <v>788</v>
      </c>
      <c r="I82" s="176">
        <v>736</v>
      </c>
      <c r="J82" s="176">
        <v>808</v>
      </c>
      <c r="K82" s="176">
        <v>850</v>
      </c>
      <c r="L82" s="176">
        <v>786</v>
      </c>
      <c r="M82" s="176">
        <v>796</v>
      </c>
      <c r="N82" s="176">
        <v>849</v>
      </c>
      <c r="O82" s="176">
        <v>896</v>
      </c>
      <c r="P82" s="176">
        <v>846</v>
      </c>
      <c r="Q82" s="176">
        <v>980</v>
      </c>
      <c r="R82" s="176">
        <v>1081</v>
      </c>
      <c r="S82" s="176">
        <v>1126</v>
      </c>
      <c r="T82" s="176">
        <v>1064</v>
      </c>
      <c r="U82" s="176">
        <v>1000</v>
      </c>
      <c r="V82" s="176">
        <v>1002</v>
      </c>
      <c r="W82" s="176">
        <v>989</v>
      </c>
      <c r="X82" s="176">
        <v>965</v>
      </c>
      <c r="Y82" s="176">
        <v>916</v>
      </c>
      <c r="Z82" s="176">
        <v>908</v>
      </c>
      <c r="AA82" s="176">
        <v>896</v>
      </c>
      <c r="AB82" s="176">
        <v>855</v>
      </c>
      <c r="AC82" s="176">
        <v>977</v>
      </c>
      <c r="AD82" s="176">
        <v>993</v>
      </c>
      <c r="AE82" s="176">
        <v>1018</v>
      </c>
      <c r="AF82" s="176">
        <v>1134</v>
      </c>
      <c r="AG82" s="176">
        <v>1265</v>
      </c>
      <c r="AH82" s="176">
        <v>1281</v>
      </c>
      <c r="AI82" s="176">
        <v>1363</v>
      </c>
      <c r="AJ82" s="176">
        <v>1449</v>
      </c>
      <c r="AK82" s="176">
        <v>1431</v>
      </c>
      <c r="AL82" s="176">
        <v>1443</v>
      </c>
      <c r="AM82" s="176">
        <v>1418</v>
      </c>
      <c r="AN82" s="176">
        <v>1465</v>
      </c>
      <c r="AO82" s="176">
        <v>1497</v>
      </c>
      <c r="AP82" s="176">
        <v>1406</v>
      </c>
      <c r="AQ82" s="176">
        <v>1451</v>
      </c>
      <c r="AR82" s="176">
        <v>1550</v>
      </c>
      <c r="AS82" s="176">
        <v>1491</v>
      </c>
      <c r="AT82" s="176">
        <v>1455</v>
      </c>
      <c r="AU82" s="176">
        <v>1508</v>
      </c>
      <c r="AV82" s="176">
        <v>1398</v>
      </c>
      <c r="AW82" s="176">
        <v>1478</v>
      </c>
      <c r="AX82" s="176">
        <v>1485</v>
      </c>
      <c r="AY82" s="176">
        <v>1430</v>
      </c>
      <c r="AZ82" s="176">
        <v>1468</v>
      </c>
      <c r="BA82" s="176">
        <v>1419</v>
      </c>
      <c r="BB82" s="176">
        <v>1388</v>
      </c>
      <c r="BC82" s="176">
        <v>1363</v>
      </c>
      <c r="BD82" s="176">
        <v>1314</v>
      </c>
      <c r="BE82" s="176">
        <v>1212</v>
      </c>
      <c r="BF82" s="176">
        <v>1074</v>
      </c>
      <c r="BG82" s="176">
        <v>1086</v>
      </c>
      <c r="BH82" s="176">
        <v>1077</v>
      </c>
      <c r="BI82" s="176">
        <v>983</v>
      </c>
      <c r="BJ82" s="176">
        <v>930</v>
      </c>
      <c r="BK82" s="176">
        <v>904</v>
      </c>
      <c r="BL82" s="176">
        <v>898</v>
      </c>
      <c r="BM82" s="176">
        <v>745</v>
      </c>
      <c r="BN82" s="176">
        <v>767</v>
      </c>
      <c r="BO82" s="176">
        <v>590</v>
      </c>
      <c r="BP82" s="176">
        <v>605</v>
      </c>
      <c r="BQ82" s="176">
        <v>534</v>
      </c>
      <c r="BR82" s="176">
        <v>483</v>
      </c>
      <c r="BS82" s="176">
        <v>460</v>
      </c>
      <c r="BT82" s="176">
        <v>406</v>
      </c>
      <c r="BU82" s="176">
        <v>415</v>
      </c>
      <c r="BV82" s="176">
        <v>406</v>
      </c>
      <c r="BW82" s="176">
        <v>314</v>
      </c>
      <c r="BX82" s="176">
        <v>375</v>
      </c>
      <c r="BY82" s="176">
        <v>308</v>
      </c>
      <c r="BZ82" s="176">
        <v>297</v>
      </c>
      <c r="CA82" s="176">
        <v>282</v>
      </c>
      <c r="CB82" s="176">
        <v>248</v>
      </c>
      <c r="CC82" s="176">
        <v>196</v>
      </c>
      <c r="CD82" s="176">
        <v>194</v>
      </c>
      <c r="CE82" s="176">
        <v>194</v>
      </c>
      <c r="CF82" s="176">
        <v>154</v>
      </c>
      <c r="CG82" s="176">
        <v>160</v>
      </c>
      <c r="CH82" s="176">
        <v>147</v>
      </c>
      <c r="CI82" s="176">
        <v>148</v>
      </c>
      <c r="CJ82" s="176">
        <v>89</v>
      </c>
      <c r="CK82" s="176">
        <v>79</v>
      </c>
      <c r="CL82" s="176">
        <v>71</v>
      </c>
      <c r="CM82" s="176">
        <v>58</v>
      </c>
      <c r="CN82" s="176">
        <v>46</v>
      </c>
      <c r="CO82" s="176">
        <v>46</v>
      </c>
      <c r="CP82" s="176">
        <v>20</v>
      </c>
      <c r="CQ82" s="176">
        <v>24</v>
      </c>
      <c r="CR82" s="176">
        <v>14</v>
      </c>
      <c r="CS82" s="176">
        <v>19</v>
      </c>
      <c r="CT82" s="176">
        <v>11</v>
      </c>
      <c r="CU82" s="176">
        <v>3</v>
      </c>
      <c r="CV82" s="176">
        <v>3</v>
      </c>
      <c r="CW82" s="176">
        <v>3</v>
      </c>
      <c r="CX82" s="182">
        <v>2</v>
      </c>
      <c r="CY82" s="182">
        <v>3</v>
      </c>
      <c r="CZ82" s="182">
        <v>19</v>
      </c>
      <c r="DA82" s="182" t="s">
        <v>86</v>
      </c>
      <c r="DB82" s="182">
        <v>431</v>
      </c>
      <c r="DC82" s="182">
        <v>244</v>
      </c>
      <c r="DD82" s="182">
        <v>134</v>
      </c>
      <c r="DE82" s="182">
        <f>SUM(C82:DD82)</f>
        <v>78729</v>
      </c>
    </row>
    <row r="83" spans="1:109" s="137" customFormat="1" ht="23.25" customHeight="1">
      <c r="A83" s="121"/>
      <c r="B83" s="136" t="s">
        <v>1</v>
      </c>
      <c r="C83" s="184">
        <f aca="true" t="shared" si="260" ref="C83:M83">SUM(C81:C82)</f>
        <v>1247</v>
      </c>
      <c r="D83" s="184">
        <f t="shared" si="260"/>
        <v>1303</v>
      </c>
      <c r="E83" s="184">
        <f t="shared" si="260"/>
        <v>1334</v>
      </c>
      <c r="F83" s="184">
        <f t="shared" si="260"/>
        <v>1460</v>
      </c>
      <c r="G83" s="184">
        <f t="shared" si="260"/>
        <v>1475</v>
      </c>
      <c r="H83" s="184">
        <f t="shared" si="260"/>
        <v>1616</v>
      </c>
      <c r="I83" s="184">
        <f t="shared" si="260"/>
        <v>1540</v>
      </c>
      <c r="J83" s="184">
        <f t="shared" si="260"/>
        <v>1606</v>
      </c>
      <c r="K83" s="184">
        <f t="shared" si="260"/>
        <v>1720</v>
      </c>
      <c r="L83" s="184">
        <f t="shared" si="260"/>
        <v>1631</v>
      </c>
      <c r="M83" s="184">
        <f t="shared" si="260"/>
        <v>1631</v>
      </c>
      <c r="N83" s="184">
        <f aca="true" t="shared" si="261" ref="N83:X83">SUM(N81:N82)</f>
        <v>1743</v>
      </c>
      <c r="O83" s="184">
        <f t="shared" si="261"/>
        <v>1863</v>
      </c>
      <c r="P83" s="184">
        <f t="shared" si="261"/>
        <v>1739</v>
      </c>
      <c r="Q83" s="184">
        <f t="shared" si="261"/>
        <v>1913</v>
      </c>
      <c r="R83" s="184">
        <f t="shared" si="261"/>
        <v>2127</v>
      </c>
      <c r="S83" s="184">
        <f t="shared" si="261"/>
        <v>2271</v>
      </c>
      <c r="T83" s="184">
        <f t="shared" si="261"/>
        <v>2181</v>
      </c>
      <c r="U83" s="184">
        <f t="shared" si="261"/>
        <v>2063</v>
      </c>
      <c r="V83" s="184">
        <f t="shared" si="261"/>
        <v>1949</v>
      </c>
      <c r="W83" s="184">
        <f t="shared" si="261"/>
        <v>1967</v>
      </c>
      <c r="X83" s="184">
        <f t="shared" si="261"/>
        <v>1882</v>
      </c>
      <c r="Y83" s="184">
        <f aca="true" t="shared" si="262" ref="Y83:AI83">SUM(Y81:Y82)</f>
        <v>1762</v>
      </c>
      <c r="Z83" s="184">
        <f t="shared" si="262"/>
        <v>1753</v>
      </c>
      <c r="AA83" s="184">
        <f t="shared" si="262"/>
        <v>1723</v>
      </c>
      <c r="AB83" s="184">
        <f t="shared" si="262"/>
        <v>1653</v>
      </c>
      <c r="AC83" s="184">
        <f t="shared" si="262"/>
        <v>1799</v>
      </c>
      <c r="AD83" s="184">
        <f t="shared" si="262"/>
        <v>1887</v>
      </c>
      <c r="AE83" s="184">
        <f t="shared" si="262"/>
        <v>1980</v>
      </c>
      <c r="AF83" s="184">
        <f t="shared" si="262"/>
        <v>2106</v>
      </c>
      <c r="AG83" s="184">
        <f t="shared" si="262"/>
        <v>2336</v>
      </c>
      <c r="AH83" s="184">
        <f t="shared" si="262"/>
        <v>2372</v>
      </c>
      <c r="AI83" s="184">
        <f t="shared" si="262"/>
        <v>2471</v>
      </c>
      <c r="AJ83" s="184">
        <f aca="true" t="shared" si="263" ref="AJ83:AT83">SUM(AJ81:AJ82)</f>
        <v>2640</v>
      </c>
      <c r="AK83" s="184">
        <f t="shared" si="263"/>
        <v>2592</v>
      </c>
      <c r="AL83" s="184">
        <f t="shared" si="263"/>
        <v>2689</v>
      </c>
      <c r="AM83" s="184">
        <f t="shared" si="263"/>
        <v>2572</v>
      </c>
      <c r="AN83" s="184">
        <f t="shared" si="263"/>
        <v>2673</v>
      </c>
      <c r="AO83" s="184">
        <f t="shared" si="263"/>
        <v>2716</v>
      </c>
      <c r="AP83" s="184">
        <f t="shared" si="263"/>
        <v>2498</v>
      </c>
      <c r="AQ83" s="184">
        <f t="shared" si="263"/>
        <v>2704</v>
      </c>
      <c r="AR83" s="184">
        <f t="shared" si="263"/>
        <v>2806</v>
      </c>
      <c r="AS83" s="184">
        <f t="shared" si="263"/>
        <v>2719</v>
      </c>
      <c r="AT83" s="184">
        <f t="shared" si="263"/>
        <v>2567</v>
      </c>
      <c r="AU83" s="184">
        <f aca="true" t="shared" si="264" ref="AU83:BE83">SUM(AU81:AU82)</f>
        <v>2710</v>
      </c>
      <c r="AV83" s="184">
        <f t="shared" si="264"/>
        <v>2535</v>
      </c>
      <c r="AW83" s="184">
        <f t="shared" si="264"/>
        <v>2622</v>
      </c>
      <c r="AX83" s="184">
        <f t="shared" si="264"/>
        <v>2653</v>
      </c>
      <c r="AY83" s="184">
        <f t="shared" si="264"/>
        <v>2555</v>
      </c>
      <c r="AZ83" s="184">
        <f t="shared" si="264"/>
        <v>2599</v>
      </c>
      <c r="BA83" s="184">
        <f t="shared" si="264"/>
        <v>2474</v>
      </c>
      <c r="BB83" s="184">
        <f t="shared" si="264"/>
        <v>2376</v>
      </c>
      <c r="BC83" s="184">
        <f t="shared" si="264"/>
        <v>2328</v>
      </c>
      <c r="BD83" s="184">
        <f t="shared" si="264"/>
        <v>2304</v>
      </c>
      <c r="BE83" s="184">
        <f t="shared" si="264"/>
        <v>2094</v>
      </c>
      <c r="BF83" s="184">
        <f aca="true" t="shared" si="265" ref="BF83:BP83">SUM(BF81:BF82)</f>
        <v>1922</v>
      </c>
      <c r="BG83" s="184">
        <f t="shared" si="265"/>
        <v>1982</v>
      </c>
      <c r="BH83" s="184">
        <f t="shared" si="265"/>
        <v>1938</v>
      </c>
      <c r="BI83" s="184">
        <f t="shared" si="265"/>
        <v>1737</v>
      </c>
      <c r="BJ83" s="184">
        <f t="shared" si="265"/>
        <v>1638</v>
      </c>
      <c r="BK83" s="184">
        <f t="shared" si="265"/>
        <v>1594</v>
      </c>
      <c r="BL83" s="184">
        <f t="shared" si="265"/>
        <v>1524</v>
      </c>
      <c r="BM83" s="184">
        <f t="shared" si="265"/>
        <v>1362</v>
      </c>
      <c r="BN83" s="184">
        <f t="shared" si="265"/>
        <v>1337</v>
      </c>
      <c r="BO83" s="184">
        <f t="shared" si="265"/>
        <v>1069</v>
      </c>
      <c r="BP83" s="184">
        <f t="shared" si="265"/>
        <v>1039</v>
      </c>
      <c r="BQ83" s="184">
        <f aca="true" t="shared" si="266" ref="BQ83:CA83">SUM(BQ81:BQ82)</f>
        <v>915</v>
      </c>
      <c r="BR83" s="184">
        <f t="shared" si="266"/>
        <v>819</v>
      </c>
      <c r="BS83" s="184">
        <f t="shared" si="266"/>
        <v>845</v>
      </c>
      <c r="BT83" s="184">
        <f t="shared" si="266"/>
        <v>704</v>
      </c>
      <c r="BU83" s="184">
        <f t="shared" si="266"/>
        <v>708</v>
      </c>
      <c r="BV83" s="184">
        <f t="shared" si="266"/>
        <v>661</v>
      </c>
      <c r="BW83" s="184">
        <f t="shared" si="266"/>
        <v>530</v>
      </c>
      <c r="BX83" s="184">
        <f t="shared" si="266"/>
        <v>601</v>
      </c>
      <c r="BY83" s="184">
        <f t="shared" si="266"/>
        <v>551</v>
      </c>
      <c r="BZ83" s="184">
        <f t="shared" si="266"/>
        <v>494</v>
      </c>
      <c r="CA83" s="184">
        <f t="shared" si="266"/>
        <v>459</v>
      </c>
      <c r="CB83" s="184">
        <f aca="true" t="shared" si="267" ref="CB83:CL83">SUM(CB81:CB82)</f>
        <v>389</v>
      </c>
      <c r="CC83" s="184">
        <f t="shared" si="267"/>
        <v>353</v>
      </c>
      <c r="CD83" s="184">
        <f t="shared" si="267"/>
        <v>348</v>
      </c>
      <c r="CE83" s="184">
        <f t="shared" si="267"/>
        <v>314</v>
      </c>
      <c r="CF83" s="184">
        <f t="shared" si="267"/>
        <v>234</v>
      </c>
      <c r="CG83" s="184">
        <f t="shared" si="267"/>
        <v>231</v>
      </c>
      <c r="CH83" s="184">
        <f t="shared" si="267"/>
        <v>201</v>
      </c>
      <c r="CI83" s="184">
        <f t="shared" si="267"/>
        <v>212</v>
      </c>
      <c r="CJ83" s="184">
        <f t="shared" si="267"/>
        <v>137</v>
      </c>
      <c r="CK83" s="184">
        <f t="shared" si="267"/>
        <v>114</v>
      </c>
      <c r="CL83" s="184">
        <f t="shared" si="267"/>
        <v>110</v>
      </c>
      <c r="CM83" s="184">
        <f aca="true" t="shared" si="268" ref="CM83:CW83">SUM(CM81:CM82)</f>
        <v>78</v>
      </c>
      <c r="CN83" s="184">
        <f t="shared" si="268"/>
        <v>71</v>
      </c>
      <c r="CO83" s="184">
        <f t="shared" si="268"/>
        <v>62</v>
      </c>
      <c r="CP83" s="184">
        <f t="shared" si="268"/>
        <v>30</v>
      </c>
      <c r="CQ83" s="184">
        <f t="shared" si="268"/>
        <v>36</v>
      </c>
      <c r="CR83" s="184">
        <f t="shared" si="268"/>
        <v>22</v>
      </c>
      <c r="CS83" s="184">
        <f t="shared" si="268"/>
        <v>27</v>
      </c>
      <c r="CT83" s="184">
        <f t="shared" si="268"/>
        <v>14</v>
      </c>
      <c r="CU83" s="184">
        <f t="shared" si="268"/>
        <v>9</v>
      </c>
      <c r="CV83" s="184">
        <f t="shared" si="268"/>
        <v>6</v>
      </c>
      <c r="CW83" s="184">
        <f t="shared" si="268"/>
        <v>6</v>
      </c>
      <c r="CX83" s="499">
        <f aca="true" t="shared" si="269" ref="CX83:DE83">SUM(CX81:CX82)</f>
        <v>2</v>
      </c>
      <c r="CY83" s="499">
        <f t="shared" si="269"/>
        <v>3</v>
      </c>
      <c r="CZ83" s="499">
        <f t="shared" si="269"/>
        <v>29</v>
      </c>
      <c r="DA83" s="499">
        <f t="shared" si="269"/>
        <v>0</v>
      </c>
      <c r="DB83" s="499">
        <f t="shared" si="269"/>
        <v>953</v>
      </c>
      <c r="DC83" s="499">
        <f t="shared" si="269"/>
        <v>536</v>
      </c>
      <c r="DD83" s="499">
        <f t="shared" si="269"/>
        <v>310</v>
      </c>
      <c r="DE83" s="184">
        <f t="shared" si="269"/>
        <v>145795</v>
      </c>
    </row>
    <row r="84" spans="1:109" s="135" customFormat="1" ht="22.5" customHeight="1">
      <c r="A84" s="133" t="s">
        <v>100</v>
      </c>
      <c r="B84" s="134" t="s">
        <v>10</v>
      </c>
      <c r="C84" s="176">
        <v>152</v>
      </c>
      <c r="D84" s="176">
        <v>184</v>
      </c>
      <c r="E84" s="176">
        <v>170</v>
      </c>
      <c r="F84" s="176">
        <v>202</v>
      </c>
      <c r="G84" s="176">
        <v>196</v>
      </c>
      <c r="H84" s="176">
        <v>204</v>
      </c>
      <c r="I84" s="176">
        <v>212</v>
      </c>
      <c r="J84" s="176">
        <v>240</v>
      </c>
      <c r="K84" s="176">
        <v>226</v>
      </c>
      <c r="L84" s="176">
        <v>248</v>
      </c>
      <c r="M84" s="176">
        <v>243</v>
      </c>
      <c r="N84" s="176">
        <v>254</v>
      </c>
      <c r="O84" s="176">
        <v>283</v>
      </c>
      <c r="P84" s="176">
        <v>283</v>
      </c>
      <c r="Q84" s="176">
        <v>308</v>
      </c>
      <c r="R84" s="176">
        <v>304</v>
      </c>
      <c r="S84" s="176">
        <v>343</v>
      </c>
      <c r="T84" s="176">
        <v>344</v>
      </c>
      <c r="U84" s="176">
        <v>324</v>
      </c>
      <c r="V84" s="176">
        <v>324</v>
      </c>
      <c r="W84" s="176">
        <v>358</v>
      </c>
      <c r="X84" s="176">
        <v>311</v>
      </c>
      <c r="Y84" s="176">
        <v>340</v>
      </c>
      <c r="Z84" s="176">
        <v>330</v>
      </c>
      <c r="AA84" s="176">
        <v>328</v>
      </c>
      <c r="AB84" s="176">
        <v>290</v>
      </c>
      <c r="AC84" s="176">
        <v>315</v>
      </c>
      <c r="AD84" s="176">
        <v>339</v>
      </c>
      <c r="AE84" s="176">
        <v>337</v>
      </c>
      <c r="AF84" s="176">
        <v>353</v>
      </c>
      <c r="AG84" s="176">
        <v>385</v>
      </c>
      <c r="AH84" s="176">
        <v>399</v>
      </c>
      <c r="AI84" s="176">
        <v>411</v>
      </c>
      <c r="AJ84" s="176">
        <v>356</v>
      </c>
      <c r="AK84" s="176">
        <v>355</v>
      </c>
      <c r="AL84" s="176">
        <v>371</v>
      </c>
      <c r="AM84" s="176">
        <v>371</v>
      </c>
      <c r="AN84" s="176">
        <v>354</v>
      </c>
      <c r="AO84" s="176">
        <v>311</v>
      </c>
      <c r="AP84" s="176">
        <v>311</v>
      </c>
      <c r="AQ84" s="176">
        <v>304</v>
      </c>
      <c r="AR84" s="176">
        <v>336</v>
      </c>
      <c r="AS84" s="176">
        <v>315</v>
      </c>
      <c r="AT84" s="176">
        <v>333</v>
      </c>
      <c r="AU84" s="176">
        <v>335</v>
      </c>
      <c r="AV84" s="176">
        <v>344</v>
      </c>
      <c r="AW84" s="176">
        <v>321</v>
      </c>
      <c r="AX84" s="176">
        <v>327</v>
      </c>
      <c r="AY84" s="176">
        <v>327</v>
      </c>
      <c r="AZ84" s="176">
        <v>350</v>
      </c>
      <c r="BA84" s="176">
        <v>335</v>
      </c>
      <c r="BB84" s="176">
        <v>328</v>
      </c>
      <c r="BC84" s="176">
        <v>356</v>
      </c>
      <c r="BD84" s="176">
        <v>343</v>
      </c>
      <c r="BE84" s="176">
        <v>317</v>
      </c>
      <c r="BF84" s="176">
        <v>334</v>
      </c>
      <c r="BG84" s="176">
        <v>372</v>
      </c>
      <c r="BH84" s="176">
        <v>341</v>
      </c>
      <c r="BI84" s="176">
        <v>293</v>
      </c>
      <c r="BJ84" s="176">
        <v>318</v>
      </c>
      <c r="BK84" s="176">
        <v>261</v>
      </c>
      <c r="BL84" s="176">
        <v>287</v>
      </c>
      <c r="BM84" s="176">
        <v>266</v>
      </c>
      <c r="BN84" s="176">
        <v>260</v>
      </c>
      <c r="BO84" s="176">
        <v>218</v>
      </c>
      <c r="BP84" s="176">
        <v>204</v>
      </c>
      <c r="BQ84" s="176">
        <v>161</v>
      </c>
      <c r="BR84" s="176">
        <v>138</v>
      </c>
      <c r="BS84" s="176">
        <v>130</v>
      </c>
      <c r="BT84" s="176">
        <v>116</v>
      </c>
      <c r="BU84" s="176">
        <v>122</v>
      </c>
      <c r="BV84" s="176">
        <v>142</v>
      </c>
      <c r="BW84" s="176">
        <v>98</v>
      </c>
      <c r="BX84" s="176">
        <v>121</v>
      </c>
      <c r="BY84" s="176">
        <v>104</v>
      </c>
      <c r="BZ84" s="176">
        <v>118</v>
      </c>
      <c r="CA84" s="176">
        <v>87</v>
      </c>
      <c r="CB84" s="176">
        <v>85</v>
      </c>
      <c r="CC84" s="176">
        <v>74</v>
      </c>
      <c r="CD84" s="176">
        <v>71</v>
      </c>
      <c r="CE84" s="176">
        <v>50</v>
      </c>
      <c r="CF84" s="176">
        <v>48</v>
      </c>
      <c r="CG84" s="176">
        <v>42</v>
      </c>
      <c r="CH84" s="176">
        <v>29</v>
      </c>
      <c r="CI84" s="176">
        <v>22</v>
      </c>
      <c r="CJ84" s="176">
        <v>28</v>
      </c>
      <c r="CK84" s="176">
        <v>24</v>
      </c>
      <c r="CL84" s="176">
        <v>14</v>
      </c>
      <c r="CM84" s="176">
        <v>13</v>
      </c>
      <c r="CN84" s="176">
        <v>13</v>
      </c>
      <c r="CO84" s="176">
        <v>9</v>
      </c>
      <c r="CP84" s="176">
        <v>11</v>
      </c>
      <c r="CQ84" s="176">
        <v>18</v>
      </c>
      <c r="CR84" s="176">
        <v>8</v>
      </c>
      <c r="CS84" s="176">
        <v>11</v>
      </c>
      <c r="CT84" s="176">
        <v>7</v>
      </c>
      <c r="CU84" s="176">
        <v>3</v>
      </c>
      <c r="CV84" s="176">
        <v>5</v>
      </c>
      <c r="CW84" s="176">
        <v>3</v>
      </c>
      <c r="CX84" s="182">
        <v>1</v>
      </c>
      <c r="CY84" s="182">
        <v>1</v>
      </c>
      <c r="CZ84" s="182">
        <v>28</v>
      </c>
      <c r="DA84" s="182">
        <v>2</v>
      </c>
      <c r="DB84" s="182">
        <v>1158</v>
      </c>
      <c r="DC84" s="182">
        <v>980</v>
      </c>
      <c r="DD84" s="182">
        <v>694</v>
      </c>
      <c r="DE84" s="182">
        <f>SUM(C84:DD84)</f>
        <v>24883</v>
      </c>
    </row>
    <row r="85" spans="1:109" s="135" customFormat="1" ht="22.5" customHeight="1">
      <c r="A85" s="133"/>
      <c r="B85" s="134" t="s">
        <v>11</v>
      </c>
      <c r="C85" s="176">
        <v>154</v>
      </c>
      <c r="D85" s="176">
        <v>157</v>
      </c>
      <c r="E85" s="176">
        <v>200</v>
      </c>
      <c r="F85" s="176">
        <v>186</v>
      </c>
      <c r="G85" s="176">
        <v>178</v>
      </c>
      <c r="H85" s="176">
        <v>185</v>
      </c>
      <c r="I85" s="176">
        <v>206</v>
      </c>
      <c r="J85" s="176">
        <v>211</v>
      </c>
      <c r="K85" s="176">
        <v>263</v>
      </c>
      <c r="L85" s="176">
        <v>249</v>
      </c>
      <c r="M85" s="176">
        <v>275</v>
      </c>
      <c r="N85" s="176">
        <v>264</v>
      </c>
      <c r="O85" s="176">
        <v>291</v>
      </c>
      <c r="P85" s="176">
        <v>273</v>
      </c>
      <c r="Q85" s="176">
        <v>264</v>
      </c>
      <c r="R85" s="176">
        <v>335</v>
      </c>
      <c r="S85" s="176">
        <v>298</v>
      </c>
      <c r="T85" s="176">
        <v>370</v>
      </c>
      <c r="U85" s="176">
        <v>399</v>
      </c>
      <c r="V85" s="176">
        <v>539</v>
      </c>
      <c r="W85" s="176">
        <v>529</v>
      </c>
      <c r="X85" s="176">
        <v>498</v>
      </c>
      <c r="Y85" s="176">
        <v>505</v>
      </c>
      <c r="Z85" s="176">
        <v>462</v>
      </c>
      <c r="AA85" s="176">
        <v>466</v>
      </c>
      <c r="AB85" s="176">
        <v>396</v>
      </c>
      <c r="AC85" s="176">
        <v>407</v>
      </c>
      <c r="AD85" s="176">
        <v>403</v>
      </c>
      <c r="AE85" s="176">
        <v>373</v>
      </c>
      <c r="AF85" s="176">
        <v>418</v>
      </c>
      <c r="AG85" s="176">
        <v>419</v>
      </c>
      <c r="AH85" s="176">
        <v>422</v>
      </c>
      <c r="AI85" s="176">
        <v>432</v>
      </c>
      <c r="AJ85" s="176">
        <v>433</v>
      </c>
      <c r="AK85" s="176">
        <v>428</v>
      </c>
      <c r="AL85" s="176">
        <v>410</v>
      </c>
      <c r="AM85" s="176">
        <v>445</v>
      </c>
      <c r="AN85" s="176">
        <v>420</v>
      </c>
      <c r="AO85" s="176">
        <v>377</v>
      </c>
      <c r="AP85" s="176">
        <v>359</v>
      </c>
      <c r="AQ85" s="176">
        <v>386</v>
      </c>
      <c r="AR85" s="176">
        <v>397</v>
      </c>
      <c r="AS85" s="176">
        <v>384</v>
      </c>
      <c r="AT85" s="176">
        <v>411</v>
      </c>
      <c r="AU85" s="176">
        <v>401</v>
      </c>
      <c r="AV85" s="176">
        <v>396</v>
      </c>
      <c r="AW85" s="176">
        <v>386</v>
      </c>
      <c r="AX85" s="176">
        <v>413</v>
      </c>
      <c r="AY85" s="176">
        <v>418</v>
      </c>
      <c r="AZ85" s="176">
        <v>418</v>
      </c>
      <c r="BA85" s="176">
        <v>430</v>
      </c>
      <c r="BB85" s="176">
        <v>378</v>
      </c>
      <c r="BC85" s="176">
        <v>420</v>
      </c>
      <c r="BD85" s="176">
        <v>429</v>
      </c>
      <c r="BE85" s="176">
        <v>380</v>
      </c>
      <c r="BF85" s="176">
        <v>364</v>
      </c>
      <c r="BG85" s="176">
        <v>436</v>
      </c>
      <c r="BH85" s="176">
        <v>374</v>
      </c>
      <c r="BI85" s="176">
        <v>387</v>
      </c>
      <c r="BJ85" s="176">
        <v>375</v>
      </c>
      <c r="BK85" s="176">
        <v>375</v>
      </c>
      <c r="BL85" s="176">
        <v>335</v>
      </c>
      <c r="BM85" s="176">
        <v>344</v>
      </c>
      <c r="BN85" s="176">
        <v>304</v>
      </c>
      <c r="BO85" s="176">
        <v>263</v>
      </c>
      <c r="BP85" s="176">
        <v>222</v>
      </c>
      <c r="BQ85" s="176">
        <v>184</v>
      </c>
      <c r="BR85" s="176">
        <v>190</v>
      </c>
      <c r="BS85" s="176">
        <v>189</v>
      </c>
      <c r="BT85" s="176">
        <v>141</v>
      </c>
      <c r="BU85" s="176">
        <v>177</v>
      </c>
      <c r="BV85" s="176">
        <v>162</v>
      </c>
      <c r="BW85" s="176">
        <v>139</v>
      </c>
      <c r="BX85" s="176">
        <v>149</v>
      </c>
      <c r="BY85" s="176">
        <v>154</v>
      </c>
      <c r="BZ85" s="176">
        <v>133</v>
      </c>
      <c r="CA85" s="176">
        <v>163</v>
      </c>
      <c r="CB85" s="176">
        <v>100</v>
      </c>
      <c r="CC85" s="176">
        <v>108</v>
      </c>
      <c r="CD85" s="176">
        <v>119</v>
      </c>
      <c r="CE85" s="176">
        <v>114</v>
      </c>
      <c r="CF85" s="176">
        <v>92</v>
      </c>
      <c r="CG85" s="176">
        <v>90</v>
      </c>
      <c r="CH85" s="176">
        <v>72</v>
      </c>
      <c r="CI85" s="176">
        <v>57</v>
      </c>
      <c r="CJ85" s="176">
        <v>55</v>
      </c>
      <c r="CK85" s="176">
        <v>48</v>
      </c>
      <c r="CL85" s="176">
        <v>33</v>
      </c>
      <c r="CM85" s="176">
        <v>23</v>
      </c>
      <c r="CN85" s="176">
        <v>24</v>
      </c>
      <c r="CO85" s="176">
        <v>19</v>
      </c>
      <c r="CP85" s="176">
        <v>15</v>
      </c>
      <c r="CQ85" s="176">
        <v>17</v>
      </c>
      <c r="CR85" s="176">
        <v>8</v>
      </c>
      <c r="CS85" s="176">
        <v>8</v>
      </c>
      <c r="CT85" s="176">
        <v>10</v>
      </c>
      <c r="CU85" s="176">
        <v>4</v>
      </c>
      <c r="CV85" s="176">
        <v>7</v>
      </c>
      <c r="CW85" s="176">
        <v>5</v>
      </c>
      <c r="CX85" s="182">
        <v>5</v>
      </c>
      <c r="CY85" s="182">
        <v>9</v>
      </c>
      <c r="CZ85" s="182">
        <v>57</v>
      </c>
      <c r="DA85" s="182">
        <v>3</v>
      </c>
      <c r="DB85" s="182">
        <v>999</v>
      </c>
      <c r="DC85" s="182">
        <v>772</v>
      </c>
      <c r="DD85" s="182">
        <v>650</v>
      </c>
      <c r="DE85" s="182">
        <f>SUM(C85:DD85)</f>
        <v>29029</v>
      </c>
    </row>
    <row r="86" spans="1:109" s="137" customFormat="1" ht="23.25" customHeight="1">
      <c r="A86" s="121"/>
      <c r="B86" s="136" t="s">
        <v>1</v>
      </c>
      <c r="C86" s="184">
        <f aca="true" t="shared" si="270" ref="C86:M86">SUM(C84:C85)</f>
        <v>306</v>
      </c>
      <c r="D86" s="184">
        <f t="shared" si="270"/>
        <v>341</v>
      </c>
      <c r="E86" s="184">
        <f t="shared" si="270"/>
        <v>370</v>
      </c>
      <c r="F86" s="184">
        <f t="shared" si="270"/>
        <v>388</v>
      </c>
      <c r="G86" s="184">
        <f t="shared" si="270"/>
        <v>374</v>
      </c>
      <c r="H86" s="184">
        <f t="shared" si="270"/>
        <v>389</v>
      </c>
      <c r="I86" s="184">
        <f t="shared" si="270"/>
        <v>418</v>
      </c>
      <c r="J86" s="184">
        <f t="shared" si="270"/>
        <v>451</v>
      </c>
      <c r="K86" s="184">
        <f t="shared" si="270"/>
        <v>489</v>
      </c>
      <c r="L86" s="184">
        <f t="shared" si="270"/>
        <v>497</v>
      </c>
      <c r="M86" s="184">
        <f t="shared" si="270"/>
        <v>518</v>
      </c>
      <c r="N86" s="184">
        <f aca="true" t="shared" si="271" ref="N86:X86">SUM(N84:N85)</f>
        <v>518</v>
      </c>
      <c r="O86" s="184">
        <f t="shared" si="271"/>
        <v>574</v>
      </c>
      <c r="P86" s="184">
        <f t="shared" si="271"/>
        <v>556</v>
      </c>
      <c r="Q86" s="184">
        <f t="shared" si="271"/>
        <v>572</v>
      </c>
      <c r="R86" s="184">
        <f t="shared" si="271"/>
        <v>639</v>
      </c>
      <c r="S86" s="184">
        <f t="shared" si="271"/>
        <v>641</v>
      </c>
      <c r="T86" s="184">
        <f t="shared" si="271"/>
        <v>714</v>
      </c>
      <c r="U86" s="184">
        <f t="shared" si="271"/>
        <v>723</v>
      </c>
      <c r="V86" s="184">
        <f t="shared" si="271"/>
        <v>863</v>
      </c>
      <c r="W86" s="184">
        <f t="shared" si="271"/>
        <v>887</v>
      </c>
      <c r="X86" s="184">
        <f t="shared" si="271"/>
        <v>809</v>
      </c>
      <c r="Y86" s="184">
        <f aca="true" t="shared" si="272" ref="Y86:AI86">SUM(Y84:Y85)</f>
        <v>845</v>
      </c>
      <c r="Z86" s="184">
        <f t="shared" si="272"/>
        <v>792</v>
      </c>
      <c r="AA86" s="184">
        <f t="shared" si="272"/>
        <v>794</v>
      </c>
      <c r="AB86" s="184">
        <f t="shared" si="272"/>
        <v>686</v>
      </c>
      <c r="AC86" s="184">
        <f t="shared" si="272"/>
        <v>722</v>
      </c>
      <c r="AD86" s="184">
        <f t="shared" si="272"/>
        <v>742</v>
      </c>
      <c r="AE86" s="184">
        <f t="shared" si="272"/>
        <v>710</v>
      </c>
      <c r="AF86" s="184">
        <f t="shared" si="272"/>
        <v>771</v>
      </c>
      <c r="AG86" s="184">
        <f t="shared" si="272"/>
        <v>804</v>
      </c>
      <c r="AH86" s="184">
        <f t="shared" si="272"/>
        <v>821</v>
      </c>
      <c r="AI86" s="184">
        <f t="shared" si="272"/>
        <v>843</v>
      </c>
      <c r="AJ86" s="184">
        <f aca="true" t="shared" si="273" ref="AJ86:AT86">SUM(AJ84:AJ85)</f>
        <v>789</v>
      </c>
      <c r="AK86" s="184">
        <f t="shared" si="273"/>
        <v>783</v>
      </c>
      <c r="AL86" s="184">
        <f t="shared" si="273"/>
        <v>781</v>
      </c>
      <c r="AM86" s="184">
        <f t="shared" si="273"/>
        <v>816</v>
      </c>
      <c r="AN86" s="184">
        <f t="shared" si="273"/>
        <v>774</v>
      </c>
      <c r="AO86" s="184">
        <f t="shared" si="273"/>
        <v>688</v>
      </c>
      <c r="AP86" s="184">
        <f t="shared" si="273"/>
        <v>670</v>
      </c>
      <c r="AQ86" s="184">
        <f t="shared" si="273"/>
        <v>690</v>
      </c>
      <c r="AR86" s="184">
        <f t="shared" si="273"/>
        <v>733</v>
      </c>
      <c r="AS86" s="184">
        <f t="shared" si="273"/>
        <v>699</v>
      </c>
      <c r="AT86" s="184">
        <f t="shared" si="273"/>
        <v>744</v>
      </c>
      <c r="AU86" s="184">
        <f aca="true" t="shared" si="274" ref="AU86:BE86">SUM(AU84:AU85)</f>
        <v>736</v>
      </c>
      <c r="AV86" s="184">
        <f t="shared" si="274"/>
        <v>740</v>
      </c>
      <c r="AW86" s="184">
        <f t="shared" si="274"/>
        <v>707</v>
      </c>
      <c r="AX86" s="184">
        <f t="shared" si="274"/>
        <v>740</v>
      </c>
      <c r="AY86" s="184">
        <f t="shared" si="274"/>
        <v>745</v>
      </c>
      <c r="AZ86" s="184">
        <f t="shared" si="274"/>
        <v>768</v>
      </c>
      <c r="BA86" s="184">
        <f t="shared" si="274"/>
        <v>765</v>
      </c>
      <c r="BB86" s="184">
        <f t="shared" si="274"/>
        <v>706</v>
      </c>
      <c r="BC86" s="184">
        <f t="shared" si="274"/>
        <v>776</v>
      </c>
      <c r="BD86" s="184">
        <f t="shared" si="274"/>
        <v>772</v>
      </c>
      <c r="BE86" s="184">
        <f t="shared" si="274"/>
        <v>697</v>
      </c>
      <c r="BF86" s="184">
        <f aca="true" t="shared" si="275" ref="BF86:BP86">SUM(BF84:BF85)</f>
        <v>698</v>
      </c>
      <c r="BG86" s="184">
        <f t="shared" si="275"/>
        <v>808</v>
      </c>
      <c r="BH86" s="184">
        <f t="shared" si="275"/>
        <v>715</v>
      </c>
      <c r="BI86" s="184">
        <f t="shared" si="275"/>
        <v>680</v>
      </c>
      <c r="BJ86" s="184">
        <f t="shared" si="275"/>
        <v>693</v>
      </c>
      <c r="BK86" s="184">
        <f t="shared" si="275"/>
        <v>636</v>
      </c>
      <c r="BL86" s="184">
        <f t="shared" si="275"/>
        <v>622</v>
      </c>
      <c r="BM86" s="184">
        <f t="shared" si="275"/>
        <v>610</v>
      </c>
      <c r="BN86" s="184">
        <f t="shared" si="275"/>
        <v>564</v>
      </c>
      <c r="BO86" s="184">
        <f t="shared" si="275"/>
        <v>481</v>
      </c>
      <c r="BP86" s="184">
        <f t="shared" si="275"/>
        <v>426</v>
      </c>
      <c r="BQ86" s="184">
        <f aca="true" t="shared" si="276" ref="BQ86:CA86">SUM(BQ84:BQ85)</f>
        <v>345</v>
      </c>
      <c r="BR86" s="184">
        <f t="shared" si="276"/>
        <v>328</v>
      </c>
      <c r="BS86" s="184">
        <f t="shared" si="276"/>
        <v>319</v>
      </c>
      <c r="BT86" s="184">
        <f t="shared" si="276"/>
        <v>257</v>
      </c>
      <c r="BU86" s="184">
        <f t="shared" si="276"/>
        <v>299</v>
      </c>
      <c r="BV86" s="184">
        <f t="shared" si="276"/>
        <v>304</v>
      </c>
      <c r="BW86" s="184">
        <f t="shared" si="276"/>
        <v>237</v>
      </c>
      <c r="BX86" s="184">
        <f t="shared" si="276"/>
        <v>270</v>
      </c>
      <c r="BY86" s="184">
        <f t="shared" si="276"/>
        <v>258</v>
      </c>
      <c r="BZ86" s="184">
        <f t="shared" si="276"/>
        <v>251</v>
      </c>
      <c r="CA86" s="184">
        <f t="shared" si="276"/>
        <v>250</v>
      </c>
      <c r="CB86" s="184">
        <f aca="true" t="shared" si="277" ref="CB86:CL86">SUM(CB84:CB85)</f>
        <v>185</v>
      </c>
      <c r="CC86" s="184">
        <f t="shared" si="277"/>
        <v>182</v>
      </c>
      <c r="CD86" s="184">
        <f t="shared" si="277"/>
        <v>190</v>
      </c>
      <c r="CE86" s="184">
        <f t="shared" si="277"/>
        <v>164</v>
      </c>
      <c r="CF86" s="184">
        <f t="shared" si="277"/>
        <v>140</v>
      </c>
      <c r="CG86" s="184">
        <f t="shared" si="277"/>
        <v>132</v>
      </c>
      <c r="CH86" s="184">
        <f t="shared" si="277"/>
        <v>101</v>
      </c>
      <c r="CI86" s="184">
        <f t="shared" si="277"/>
        <v>79</v>
      </c>
      <c r="CJ86" s="184">
        <f t="shared" si="277"/>
        <v>83</v>
      </c>
      <c r="CK86" s="184">
        <f t="shared" si="277"/>
        <v>72</v>
      </c>
      <c r="CL86" s="184">
        <f t="shared" si="277"/>
        <v>47</v>
      </c>
      <c r="CM86" s="184">
        <f aca="true" t="shared" si="278" ref="CM86:CW86">SUM(CM84:CM85)</f>
        <v>36</v>
      </c>
      <c r="CN86" s="184">
        <f t="shared" si="278"/>
        <v>37</v>
      </c>
      <c r="CO86" s="184">
        <f t="shared" si="278"/>
        <v>28</v>
      </c>
      <c r="CP86" s="184">
        <f t="shared" si="278"/>
        <v>26</v>
      </c>
      <c r="CQ86" s="184">
        <f t="shared" si="278"/>
        <v>35</v>
      </c>
      <c r="CR86" s="184">
        <f t="shared" si="278"/>
        <v>16</v>
      </c>
      <c r="CS86" s="184">
        <f t="shared" si="278"/>
        <v>19</v>
      </c>
      <c r="CT86" s="184">
        <f t="shared" si="278"/>
        <v>17</v>
      </c>
      <c r="CU86" s="184">
        <f t="shared" si="278"/>
        <v>7</v>
      </c>
      <c r="CV86" s="184">
        <f t="shared" si="278"/>
        <v>12</v>
      </c>
      <c r="CW86" s="184">
        <f t="shared" si="278"/>
        <v>8</v>
      </c>
      <c r="CX86" s="499">
        <f aca="true" t="shared" si="279" ref="CX86:DE86">SUM(CX84:CX85)</f>
        <v>6</v>
      </c>
      <c r="CY86" s="499">
        <f t="shared" si="279"/>
        <v>10</v>
      </c>
      <c r="CZ86" s="499">
        <f t="shared" si="279"/>
        <v>85</v>
      </c>
      <c r="DA86" s="499">
        <f t="shared" si="279"/>
        <v>5</v>
      </c>
      <c r="DB86" s="499">
        <f t="shared" si="279"/>
        <v>2157</v>
      </c>
      <c r="DC86" s="499">
        <f t="shared" si="279"/>
        <v>1752</v>
      </c>
      <c r="DD86" s="499">
        <f t="shared" si="279"/>
        <v>1344</v>
      </c>
      <c r="DE86" s="184">
        <f t="shared" si="279"/>
        <v>53912</v>
      </c>
    </row>
    <row r="87" spans="1:109" s="135" customFormat="1" ht="22.5" customHeight="1">
      <c r="A87" s="133" t="s">
        <v>129</v>
      </c>
      <c r="B87" s="134" t="s">
        <v>10</v>
      </c>
      <c r="C87" s="176">
        <v>1004</v>
      </c>
      <c r="D87" s="176">
        <v>975</v>
      </c>
      <c r="E87" s="176">
        <v>972</v>
      </c>
      <c r="F87" s="176">
        <v>1053</v>
      </c>
      <c r="G87" s="176">
        <v>988</v>
      </c>
      <c r="H87" s="176">
        <v>1088</v>
      </c>
      <c r="I87" s="176">
        <v>1123</v>
      </c>
      <c r="J87" s="176">
        <v>1062</v>
      </c>
      <c r="K87" s="176">
        <v>1106</v>
      </c>
      <c r="L87" s="176">
        <v>1114</v>
      </c>
      <c r="M87" s="176">
        <v>1174</v>
      </c>
      <c r="N87" s="176">
        <v>1135</v>
      </c>
      <c r="O87" s="176">
        <v>1211</v>
      </c>
      <c r="P87" s="176">
        <v>1113</v>
      </c>
      <c r="Q87" s="176">
        <v>1162</v>
      </c>
      <c r="R87" s="176">
        <v>1316</v>
      </c>
      <c r="S87" s="176">
        <v>1224</v>
      </c>
      <c r="T87" s="176">
        <v>1310</v>
      </c>
      <c r="U87" s="176">
        <v>1188</v>
      </c>
      <c r="V87" s="176">
        <v>1053</v>
      </c>
      <c r="W87" s="176">
        <v>1116</v>
      </c>
      <c r="X87" s="176">
        <v>943</v>
      </c>
      <c r="Y87" s="176">
        <v>942</v>
      </c>
      <c r="Z87" s="176">
        <v>911</v>
      </c>
      <c r="AA87" s="176">
        <v>955</v>
      </c>
      <c r="AB87" s="176">
        <v>912</v>
      </c>
      <c r="AC87" s="176">
        <v>919</v>
      </c>
      <c r="AD87" s="176">
        <v>1060</v>
      </c>
      <c r="AE87" s="176">
        <v>1019</v>
      </c>
      <c r="AF87" s="176">
        <v>1108</v>
      </c>
      <c r="AG87" s="176">
        <v>1139</v>
      </c>
      <c r="AH87" s="176">
        <v>1189</v>
      </c>
      <c r="AI87" s="176">
        <v>1380</v>
      </c>
      <c r="AJ87" s="176">
        <v>1382</v>
      </c>
      <c r="AK87" s="176">
        <v>1347</v>
      </c>
      <c r="AL87" s="176">
        <v>1336</v>
      </c>
      <c r="AM87" s="176">
        <v>1424</v>
      </c>
      <c r="AN87" s="176">
        <v>1342</v>
      </c>
      <c r="AO87" s="176">
        <v>1346</v>
      </c>
      <c r="AP87" s="176">
        <v>1297</v>
      </c>
      <c r="AQ87" s="176">
        <v>1361</v>
      </c>
      <c r="AR87" s="176">
        <v>1397</v>
      </c>
      <c r="AS87" s="176">
        <v>1403</v>
      </c>
      <c r="AT87" s="176">
        <v>1366</v>
      </c>
      <c r="AU87" s="176">
        <v>1327</v>
      </c>
      <c r="AV87" s="176">
        <v>1309</v>
      </c>
      <c r="AW87" s="176">
        <v>1135</v>
      </c>
      <c r="AX87" s="176">
        <v>1261</v>
      </c>
      <c r="AY87" s="176">
        <v>1160</v>
      </c>
      <c r="AZ87" s="176">
        <v>1125</v>
      </c>
      <c r="BA87" s="176">
        <v>1057</v>
      </c>
      <c r="BB87" s="176">
        <v>979</v>
      </c>
      <c r="BC87" s="176">
        <v>993</v>
      </c>
      <c r="BD87" s="176">
        <v>879</v>
      </c>
      <c r="BE87" s="176">
        <v>832</v>
      </c>
      <c r="BF87" s="176">
        <v>890</v>
      </c>
      <c r="BG87" s="176">
        <v>843</v>
      </c>
      <c r="BH87" s="176">
        <v>786</v>
      </c>
      <c r="BI87" s="176">
        <v>765</v>
      </c>
      <c r="BJ87" s="176">
        <v>673</v>
      </c>
      <c r="BK87" s="176">
        <v>643</v>
      </c>
      <c r="BL87" s="176">
        <v>603</v>
      </c>
      <c r="BM87" s="176">
        <v>639</v>
      </c>
      <c r="BN87" s="176">
        <v>545</v>
      </c>
      <c r="BO87" s="176">
        <v>490</v>
      </c>
      <c r="BP87" s="176">
        <v>430</v>
      </c>
      <c r="BQ87" s="176">
        <v>396</v>
      </c>
      <c r="BR87" s="176">
        <v>345</v>
      </c>
      <c r="BS87" s="176">
        <v>364</v>
      </c>
      <c r="BT87" s="176">
        <v>286</v>
      </c>
      <c r="BU87" s="176">
        <v>361</v>
      </c>
      <c r="BV87" s="176">
        <v>308</v>
      </c>
      <c r="BW87" s="176">
        <v>234</v>
      </c>
      <c r="BX87" s="176">
        <v>299</v>
      </c>
      <c r="BY87" s="176">
        <v>244</v>
      </c>
      <c r="BZ87" s="176">
        <v>205</v>
      </c>
      <c r="CA87" s="176">
        <v>187</v>
      </c>
      <c r="CB87" s="176">
        <v>188</v>
      </c>
      <c r="CC87" s="176">
        <v>143</v>
      </c>
      <c r="CD87" s="176">
        <v>119</v>
      </c>
      <c r="CE87" s="176">
        <v>127</v>
      </c>
      <c r="CF87" s="176">
        <v>91</v>
      </c>
      <c r="CG87" s="176">
        <v>73</v>
      </c>
      <c r="CH87" s="176">
        <v>72</v>
      </c>
      <c r="CI87" s="176">
        <v>57</v>
      </c>
      <c r="CJ87" s="176">
        <v>47</v>
      </c>
      <c r="CK87" s="176">
        <v>53</v>
      </c>
      <c r="CL87" s="176">
        <v>35</v>
      </c>
      <c r="CM87" s="176">
        <v>36</v>
      </c>
      <c r="CN87" s="176">
        <v>23</v>
      </c>
      <c r="CO87" s="176">
        <v>16</v>
      </c>
      <c r="CP87" s="176">
        <v>14</v>
      </c>
      <c r="CQ87" s="176">
        <v>12</v>
      </c>
      <c r="CR87" s="176">
        <v>9</v>
      </c>
      <c r="CS87" s="176">
        <v>10</v>
      </c>
      <c r="CT87" s="176">
        <v>8</v>
      </c>
      <c r="CU87" s="176">
        <v>7</v>
      </c>
      <c r="CV87" s="176">
        <v>5</v>
      </c>
      <c r="CW87" s="176">
        <v>2</v>
      </c>
      <c r="CX87" s="182">
        <v>1</v>
      </c>
      <c r="CY87" s="182">
        <v>1</v>
      </c>
      <c r="CZ87" s="182">
        <v>15</v>
      </c>
      <c r="DA87" s="182" t="s">
        <v>86</v>
      </c>
      <c r="DB87" s="182">
        <v>477</v>
      </c>
      <c r="DC87" s="182">
        <v>559</v>
      </c>
      <c r="DD87" s="182">
        <v>424</v>
      </c>
      <c r="DE87" s="182">
        <f>SUM(C87:DD87)</f>
        <v>76182</v>
      </c>
    </row>
    <row r="88" spans="1:109" s="135" customFormat="1" ht="22.5" customHeight="1">
      <c r="A88" s="133"/>
      <c r="B88" s="134" t="s">
        <v>11</v>
      </c>
      <c r="C88" s="176">
        <v>876</v>
      </c>
      <c r="D88" s="176">
        <v>978</v>
      </c>
      <c r="E88" s="176">
        <v>869</v>
      </c>
      <c r="F88" s="176">
        <v>996</v>
      </c>
      <c r="G88" s="176">
        <v>1050</v>
      </c>
      <c r="H88" s="176">
        <v>1052</v>
      </c>
      <c r="I88" s="176">
        <v>1029</v>
      </c>
      <c r="J88" s="176">
        <v>1060</v>
      </c>
      <c r="K88" s="176">
        <v>1041</v>
      </c>
      <c r="L88" s="176">
        <v>1049</v>
      </c>
      <c r="M88" s="176">
        <v>969</v>
      </c>
      <c r="N88" s="176">
        <v>1050</v>
      </c>
      <c r="O88" s="176">
        <v>1073</v>
      </c>
      <c r="P88" s="176">
        <v>1068</v>
      </c>
      <c r="Q88" s="176">
        <v>1131</v>
      </c>
      <c r="R88" s="176">
        <v>1250</v>
      </c>
      <c r="S88" s="176">
        <v>1254</v>
      </c>
      <c r="T88" s="176">
        <v>1205</v>
      </c>
      <c r="U88" s="176">
        <v>1149</v>
      </c>
      <c r="V88" s="176">
        <v>1062</v>
      </c>
      <c r="W88" s="176">
        <v>1090</v>
      </c>
      <c r="X88" s="176">
        <v>1050</v>
      </c>
      <c r="Y88" s="176">
        <v>1084</v>
      </c>
      <c r="Z88" s="176">
        <v>980</v>
      </c>
      <c r="AA88" s="176">
        <v>1017</v>
      </c>
      <c r="AB88" s="176">
        <v>905</v>
      </c>
      <c r="AC88" s="176">
        <v>985</v>
      </c>
      <c r="AD88" s="176">
        <v>1096</v>
      </c>
      <c r="AE88" s="176">
        <v>1109</v>
      </c>
      <c r="AF88" s="176">
        <v>1291</v>
      </c>
      <c r="AG88" s="176">
        <v>1346</v>
      </c>
      <c r="AH88" s="176">
        <v>1444</v>
      </c>
      <c r="AI88" s="176">
        <v>1457</v>
      </c>
      <c r="AJ88" s="176">
        <v>1572</v>
      </c>
      <c r="AK88" s="176">
        <v>1528</v>
      </c>
      <c r="AL88" s="176">
        <v>1659</v>
      </c>
      <c r="AM88" s="176">
        <v>1623</v>
      </c>
      <c r="AN88" s="176">
        <v>1660</v>
      </c>
      <c r="AO88" s="176">
        <v>1675</v>
      </c>
      <c r="AP88" s="176">
        <v>1594</v>
      </c>
      <c r="AQ88" s="176">
        <v>1610</v>
      </c>
      <c r="AR88" s="176">
        <v>1580</v>
      </c>
      <c r="AS88" s="176">
        <v>1571</v>
      </c>
      <c r="AT88" s="176">
        <v>1582</v>
      </c>
      <c r="AU88" s="176">
        <v>1605</v>
      </c>
      <c r="AV88" s="176">
        <v>1457</v>
      </c>
      <c r="AW88" s="176">
        <v>1360</v>
      </c>
      <c r="AX88" s="176">
        <v>1403</v>
      </c>
      <c r="AY88" s="176">
        <v>1387</v>
      </c>
      <c r="AZ88" s="176">
        <v>1284</v>
      </c>
      <c r="BA88" s="176">
        <v>1280</v>
      </c>
      <c r="BB88" s="176">
        <v>1221</v>
      </c>
      <c r="BC88" s="176">
        <v>1206</v>
      </c>
      <c r="BD88" s="176">
        <v>1154</v>
      </c>
      <c r="BE88" s="176">
        <v>983</v>
      </c>
      <c r="BF88" s="176">
        <v>1062</v>
      </c>
      <c r="BG88" s="176">
        <v>1081</v>
      </c>
      <c r="BH88" s="176">
        <v>945</v>
      </c>
      <c r="BI88" s="176">
        <v>910</v>
      </c>
      <c r="BJ88" s="176">
        <v>896</v>
      </c>
      <c r="BK88" s="176">
        <v>921</v>
      </c>
      <c r="BL88" s="176">
        <v>816</v>
      </c>
      <c r="BM88" s="176">
        <v>785</v>
      </c>
      <c r="BN88" s="176">
        <v>708</v>
      </c>
      <c r="BO88" s="176">
        <v>601</v>
      </c>
      <c r="BP88" s="176">
        <v>574</v>
      </c>
      <c r="BQ88" s="176">
        <v>553</v>
      </c>
      <c r="BR88" s="176">
        <v>449</v>
      </c>
      <c r="BS88" s="176">
        <v>465</v>
      </c>
      <c r="BT88" s="176">
        <v>402</v>
      </c>
      <c r="BU88" s="176">
        <v>439</v>
      </c>
      <c r="BV88" s="176">
        <v>377</v>
      </c>
      <c r="BW88" s="176">
        <v>340</v>
      </c>
      <c r="BX88" s="176">
        <v>360</v>
      </c>
      <c r="BY88" s="176">
        <v>314</v>
      </c>
      <c r="BZ88" s="176">
        <v>297</v>
      </c>
      <c r="CA88" s="176">
        <v>278</v>
      </c>
      <c r="CB88" s="176">
        <v>227</v>
      </c>
      <c r="CC88" s="176">
        <v>238</v>
      </c>
      <c r="CD88" s="176">
        <v>184</v>
      </c>
      <c r="CE88" s="176">
        <v>186</v>
      </c>
      <c r="CF88" s="176">
        <v>153</v>
      </c>
      <c r="CG88" s="176">
        <v>137</v>
      </c>
      <c r="CH88" s="176">
        <v>134</v>
      </c>
      <c r="CI88" s="176">
        <v>116</v>
      </c>
      <c r="CJ88" s="176">
        <v>98</v>
      </c>
      <c r="CK88" s="176">
        <v>80</v>
      </c>
      <c r="CL88" s="176">
        <v>62</v>
      </c>
      <c r="CM88" s="176">
        <v>59</v>
      </c>
      <c r="CN88" s="176">
        <v>53</v>
      </c>
      <c r="CO88" s="176">
        <v>31</v>
      </c>
      <c r="CP88" s="176">
        <v>30</v>
      </c>
      <c r="CQ88" s="176">
        <v>25</v>
      </c>
      <c r="CR88" s="176">
        <v>17</v>
      </c>
      <c r="CS88" s="176">
        <v>13</v>
      </c>
      <c r="CT88" s="176">
        <v>6</v>
      </c>
      <c r="CU88" s="176">
        <v>6</v>
      </c>
      <c r="CV88" s="176">
        <v>5</v>
      </c>
      <c r="CW88" s="176">
        <v>8</v>
      </c>
      <c r="CX88" s="182">
        <v>3</v>
      </c>
      <c r="CY88" s="182">
        <v>2</v>
      </c>
      <c r="CZ88" s="182">
        <v>22</v>
      </c>
      <c r="DA88" s="182">
        <v>1</v>
      </c>
      <c r="DB88" s="182">
        <v>422</v>
      </c>
      <c r="DC88" s="182">
        <v>362</v>
      </c>
      <c r="DD88" s="182">
        <v>322</v>
      </c>
      <c r="DE88" s="182">
        <f>SUM(C88:DD88)</f>
        <v>84634</v>
      </c>
    </row>
    <row r="89" spans="1:109" s="137" customFormat="1" ht="23.25" customHeight="1">
      <c r="A89" s="121"/>
      <c r="B89" s="136" t="s">
        <v>1</v>
      </c>
      <c r="C89" s="184">
        <f aca="true" t="shared" si="280" ref="C89:M89">SUM(C87:C88)</f>
        <v>1880</v>
      </c>
      <c r="D89" s="184">
        <f t="shared" si="280"/>
        <v>1953</v>
      </c>
      <c r="E89" s="184">
        <f t="shared" si="280"/>
        <v>1841</v>
      </c>
      <c r="F89" s="184">
        <f>SUM(F87:F88)</f>
        <v>2049</v>
      </c>
      <c r="G89" s="184">
        <f>SUM(G87:G88)</f>
        <v>2038</v>
      </c>
      <c r="H89" s="184">
        <f>SUM(H87:H88)</f>
        <v>2140</v>
      </c>
      <c r="I89" s="184">
        <f>SUM(I87:I88)</f>
        <v>2152</v>
      </c>
      <c r="J89" s="184">
        <f t="shared" si="280"/>
        <v>2122</v>
      </c>
      <c r="K89" s="184">
        <f t="shared" si="280"/>
        <v>2147</v>
      </c>
      <c r="L89" s="184">
        <f t="shared" si="280"/>
        <v>2163</v>
      </c>
      <c r="M89" s="184">
        <f t="shared" si="280"/>
        <v>2143</v>
      </c>
      <c r="N89" s="184">
        <f aca="true" t="shared" si="281" ref="N89:X89">SUM(N87:N88)</f>
        <v>2185</v>
      </c>
      <c r="O89" s="184">
        <f t="shared" si="281"/>
        <v>2284</v>
      </c>
      <c r="P89" s="184">
        <f t="shared" si="281"/>
        <v>2181</v>
      </c>
      <c r="Q89" s="184">
        <f t="shared" si="281"/>
        <v>2293</v>
      </c>
      <c r="R89" s="184">
        <f t="shared" si="281"/>
        <v>2566</v>
      </c>
      <c r="S89" s="184">
        <f t="shared" si="281"/>
        <v>2478</v>
      </c>
      <c r="T89" s="184">
        <f t="shared" si="281"/>
        <v>2515</v>
      </c>
      <c r="U89" s="184">
        <f t="shared" si="281"/>
        <v>2337</v>
      </c>
      <c r="V89" s="184">
        <f t="shared" si="281"/>
        <v>2115</v>
      </c>
      <c r="W89" s="184">
        <f t="shared" si="281"/>
        <v>2206</v>
      </c>
      <c r="X89" s="184">
        <f t="shared" si="281"/>
        <v>1993</v>
      </c>
      <c r="Y89" s="184">
        <f aca="true" t="shared" si="282" ref="Y89:AI89">SUM(Y87:Y88)</f>
        <v>2026</v>
      </c>
      <c r="Z89" s="184">
        <f t="shared" si="282"/>
        <v>1891</v>
      </c>
      <c r="AA89" s="184">
        <f t="shared" si="282"/>
        <v>1972</v>
      </c>
      <c r="AB89" s="184">
        <f t="shared" si="282"/>
        <v>1817</v>
      </c>
      <c r="AC89" s="184">
        <f t="shared" si="282"/>
        <v>1904</v>
      </c>
      <c r="AD89" s="184">
        <f t="shared" si="282"/>
        <v>2156</v>
      </c>
      <c r="AE89" s="184">
        <f t="shared" si="282"/>
        <v>2128</v>
      </c>
      <c r="AF89" s="184">
        <f t="shared" si="282"/>
        <v>2399</v>
      </c>
      <c r="AG89" s="184">
        <f t="shared" si="282"/>
        <v>2485</v>
      </c>
      <c r="AH89" s="184">
        <f t="shared" si="282"/>
        <v>2633</v>
      </c>
      <c r="AI89" s="184">
        <f t="shared" si="282"/>
        <v>2837</v>
      </c>
      <c r="AJ89" s="184">
        <f aca="true" t="shared" si="283" ref="AJ89:AT89">SUM(AJ87:AJ88)</f>
        <v>2954</v>
      </c>
      <c r="AK89" s="184">
        <f t="shared" si="283"/>
        <v>2875</v>
      </c>
      <c r="AL89" s="184">
        <f t="shared" si="283"/>
        <v>2995</v>
      </c>
      <c r="AM89" s="184">
        <f t="shared" si="283"/>
        <v>3047</v>
      </c>
      <c r="AN89" s="184">
        <f t="shared" si="283"/>
        <v>3002</v>
      </c>
      <c r="AO89" s="184">
        <f t="shared" si="283"/>
        <v>3021</v>
      </c>
      <c r="AP89" s="184">
        <f t="shared" si="283"/>
        <v>2891</v>
      </c>
      <c r="AQ89" s="184">
        <f t="shared" si="283"/>
        <v>2971</v>
      </c>
      <c r="AR89" s="184">
        <f t="shared" si="283"/>
        <v>2977</v>
      </c>
      <c r="AS89" s="184">
        <f t="shared" si="283"/>
        <v>2974</v>
      </c>
      <c r="AT89" s="184">
        <f t="shared" si="283"/>
        <v>2948</v>
      </c>
      <c r="AU89" s="184">
        <f aca="true" t="shared" si="284" ref="AU89:BE89">SUM(AU87:AU88)</f>
        <v>2932</v>
      </c>
      <c r="AV89" s="184">
        <f t="shared" si="284"/>
        <v>2766</v>
      </c>
      <c r="AW89" s="184">
        <f t="shared" si="284"/>
        <v>2495</v>
      </c>
      <c r="AX89" s="184">
        <f t="shared" si="284"/>
        <v>2664</v>
      </c>
      <c r="AY89" s="184">
        <f t="shared" si="284"/>
        <v>2547</v>
      </c>
      <c r="AZ89" s="184">
        <f t="shared" si="284"/>
        <v>2409</v>
      </c>
      <c r="BA89" s="184">
        <f t="shared" si="284"/>
        <v>2337</v>
      </c>
      <c r="BB89" s="184">
        <f t="shared" si="284"/>
        <v>2200</v>
      </c>
      <c r="BC89" s="184">
        <f t="shared" si="284"/>
        <v>2199</v>
      </c>
      <c r="BD89" s="184">
        <f t="shared" si="284"/>
        <v>2033</v>
      </c>
      <c r="BE89" s="184">
        <f t="shared" si="284"/>
        <v>1815</v>
      </c>
      <c r="BF89" s="184">
        <f aca="true" t="shared" si="285" ref="BF89:BP89">SUM(BF87:BF88)</f>
        <v>1952</v>
      </c>
      <c r="BG89" s="184">
        <f t="shared" si="285"/>
        <v>1924</v>
      </c>
      <c r="BH89" s="184">
        <f t="shared" si="285"/>
        <v>1731</v>
      </c>
      <c r="BI89" s="184">
        <f t="shared" si="285"/>
        <v>1675</v>
      </c>
      <c r="BJ89" s="184">
        <f t="shared" si="285"/>
        <v>1569</v>
      </c>
      <c r="BK89" s="184">
        <f t="shared" si="285"/>
        <v>1564</v>
      </c>
      <c r="BL89" s="184">
        <f t="shared" si="285"/>
        <v>1419</v>
      </c>
      <c r="BM89" s="184">
        <f t="shared" si="285"/>
        <v>1424</v>
      </c>
      <c r="BN89" s="184">
        <f t="shared" si="285"/>
        <v>1253</v>
      </c>
      <c r="BO89" s="184">
        <f t="shared" si="285"/>
        <v>1091</v>
      </c>
      <c r="BP89" s="184">
        <f t="shared" si="285"/>
        <v>1004</v>
      </c>
      <c r="BQ89" s="184">
        <f aca="true" t="shared" si="286" ref="BQ89:CA89">SUM(BQ87:BQ88)</f>
        <v>949</v>
      </c>
      <c r="BR89" s="184">
        <f t="shared" si="286"/>
        <v>794</v>
      </c>
      <c r="BS89" s="184">
        <f t="shared" si="286"/>
        <v>829</v>
      </c>
      <c r="BT89" s="184">
        <f t="shared" si="286"/>
        <v>688</v>
      </c>
      <c r="BU89" s="184">
        <f t="shared" si="286"/>
        <v>800</v>
      </c>
      <c r="BV89" s="184">
        <f t="shared" si="286"/>
        <v>685</v>
      </c>
      <c r="BW89" s="184">
        <f t="shared" si="286"/>
        <v>574</v>
      </c>
      <c r="BX89" s="184">
        <f t="shared" si="286"/>
        <v>659</v>
      </c>
      <c r="BY89" s="184">
        <f t="shared" si="286"/>
        <v>558</v>
      </c>
      <c r="BZ89" s="184">
        <f t="shared" si="286"/>
        <v>502</v>
      </c>
      <c r="CA89" s="184">
        <f t="shared" si="286"/>
        <v>465</v>
      </c>
      <c r="CB89" s="184">
        <f aca="true" t="shared" si="287" ref="CB89:CL89">SUM(CB87:CB88)</f>
        <v>415</v>
      </c>
      <c r="CC89" s="184">
        <f t="shared" si="287"/>
        <v>381</v>
      </c>
      <c r="CD89" s="184">
        <f t="shared" si="287"/>
        <v>303</v>
      </c>
      <c r="CE89" s="184">
        <f t="shared" si="287"/>
        <v>313</v>
      </c>
      <c r="CF89" s="184">
        <f t="shared" si="287"/>
        <v>244</v>
      </c>
      <c r="CG89" s="184">
        <f t="shared" si="287"/>
        <v>210</v>
      </c>
      <c r="CH89" s="184">
        <f t="shared" si="287"/>
        <v>206</v>
      </c>
      <c r="CI89" s="184">
        <f t="shared" si="287"/>
        <v>173</v>
      </c>
      <c r="CJ89" s="184">
        <f t="shared" si="287"/>
        <v>145</v>
      </c>
      <c r="CK89" s="184">
        <f t="shared" si="287"/>
        <v>133</v>
      </c>
      <c r="CL89" s="184">
        <f t="shared" si="287"/>
        <v>97</v>
      </c>
      <c r="CM89" s="184">
        <f aca="true" t="shared" si="288" ref="CM89:CW89">SUM(CM87:CM88)</f>
        <v>95</v>
      </c>
      <c r="CN89" s="184">
        <f t="shared" si="288"/>
        <v>76</v>
      </c>
      <c r="CO89" s="184">
        <f t="shared" si="288"/>
        <v>47</v>
      </c>
      <c r="CP89" s="184">
        <f t="shared" si="288"/>
        <v>44</v>
      </c>
      <c r="CQ89" s="184">
        <f t="shared" si="288"/>
        <v>37</v>
      </c>
      <c r="CR89" s="184">
        <f t="shared" si="288"/>
        <v>26</v>
      </c>
      <c r="CS89" s="184">
        <f t="shared" si="288"/>
        <v>23</v>
      </c>
      <c r="CT89" s="184">
        <f t="shared" si="288"/>
        <v>14</v>
      </c>
      <c r="CU89" s="184">
        <f t="shared" si="288"/>
        <v>13</v>
      </c>
      <c r="CV89" s="184">
        <f t="shared" si="288"/>
        <v>10</v>
      </c>
      <c r="CW89" s="184">
        <f t="shared" si="288"/>
        <v>10</v>
      </c>
      <c r="CX89" s="499">
        <f aca="true" t="shared" si="289" ref="CX89:DE89">SUM(CX87:CX88)</f>
        <v>4</v>
      </c>
      <c r="CY89" s="499">
        <f t="shared" si="289"/>
        <v>3</v>
      </c>
      <c r="CZ89" s="499">
        <f t="shared" si="289"/>
        <v>37</v>
      </c>
      <c r="DA89" s="499">
        <f t="shared" si="289"/>
        <v>1</v>
      </c>
      <c r="DB89" s="499">
        <f t="shared" si="289"/>
        <v>899</v>
      </c>
      <c r="DC89" s="499">
        <f t="shared" si="289"/>
        <v>921</v>
      </c>
      <c r="DD89" s="499">
        <f t="shared" si="289"/>
        <v>746</v>
      </c>
      <c r="DE89" s="184">
        <f t="shared" si="289"/>
        <v>160816</v>
      </c>
    </row>
    <row r="90" spans="1:109" s="135" customFormat="1" ht="22.5" customHeight="1">
      <c r="A90" s="187" t="s">
        <v>97</v>
      </c>
      <c r="B90" s="134" t="s">
        <v>10</v>
      </c>
      <c r="C90" s="176">
        <v>147</v>
      </c>
      <c r="D90" s="176">
        <v>181</v>
      </c>
      <c r="E90" s="176">
        <v>176</v>
      </c>
      <c r="F90" s="176">
        <v>171</v>
      </c>
      <c r="G90" s="176">
        <v>180</v>
      </c>
      <c r="H90" s="176">
        <v>205</v>
      </c>
      <c r="I90" s="176">
        <v>204</v>
      </c>
      <c r="J90" s="176">
        <v>203</v>
      </c>
      <c r="K90" s="176">
        <v>231</v>
      </c>
      <c r="L90" s="176">
        <v>232</v>
      </c>
      <c r="M90" s="176">
        <v>240</v>
      </c>
      <c r="N90" s="176">
        <v>302</v>
      </c>
      <c r="O90" s="176">
        <v>302</v>
      </c>
      <c r="P90" s="176">
        <v>281</v>
      </c>
      <c r="Q90" s="176">
        <v>282</v>
      </c>
      <c r="R90" s="176">
        <v>334</v>
      </c>
      <c r="S90" s="176">
        <v>343</v>
      </c>
      <c r="T90" s="176">
        <v>351</v>
      </c>
      <c r="U90" s="176">
        <v>367</v>
      </c>
      <c r="V90" s="176">
        <v>352</v>
      </c>
      <c r="W90" s="176">
        <v>371</v>
      </c>
      <c r="X90" s="176">
        <v>342</v>
      </c>
      <c r="Y90" s="176">
        <v>314</v>
      </c>
      <c r="Z90" s="176">
        <v>372</v>
      </c>
      <c r="AA90" s="176">
        <v>387</v>
      </c>
      <c r="AB90" s="176">
        <v>336</v>
      </c>
      <c r="AC90" s="176">
        <v>322</v>
      </c>
      <c r="AD90" s="176">
        <v>326</v>
      </c>
      <c r="AE90" s="176">
        <v>317</v>
      </c>
      <c r="AF90" s="176">
        <v>331</v>
      </c>
      <c r="AG90" s="176">
        <v>347</v>
      </c>
      <c r="AH90" s="176">
        <v>357</v>
      </c>
      <c r="AI90" s="176">
        <v>346</v>
      </c>
      <c r="AJ90" s="176">
        <v>389</v>
      </c>
      <c r="AK90" s="176">
        <v>380</v>
      </c>
      <c r="AL90" s="176">
        <v>371</v>
      </c>
      <c r="AM90" s="176">
        <v>364</v>
      </c>
      <c r="AN90" s="176">
        <v>315</v>
      </c>
      <c r="AO90" s="176">
        <v>292</v>
      </c>
      <c r="AP90" s="176">
        <v>345</v>
      </c>
      <c r="AQ90" s="176">
        <v>348</v>
      </c>
      <c r="AR90" s="176">
        <v>339</v>
      </c>
      <c r="AS90" s="176">
        <v>324</v>
      </c>
      <c r="AT90" s="176">
        <v>295</v>
      </c>
      <c r="AU90" s="176">
        <v>318</v>
      </c>
      <c r="AV90" s="176">
        <v>385</v>
      </c>
      <c r="AW90" s="176">
        <v>299</v>
      </c>
      <c r="AX90" s="176">
        <v>347</v>
      </c>
      <c r="AY90" s="176">
        <v>324</v>
      </c>
      <c r="AZ90" s="176">
        <v>364</v>
      </c>
      <c r="BA90" s="176">
        <v>318</v>
      </c>
      <c r="BB90" s="176">
        <v>370</v>
      </c>
      <c r="BC90" s="176">
        <v>381</v>
      </c>
      <c r="BD90" s="176">
        <v>388</v>
      </c>
      <c r="BE90" s="176">
        <v>375</v>
      </c>
      <c r="BF90" s="176">
        <v>349</v>
      </c>
      <c r="BG90" s="176">
        <v>358</v>
      </c>
      <c r="BH90" s="176">
        <v>364</v>
      </c>
      <c r="BI90" s="176">
        <v>356</v>
      </c>
      <c r="BJ90" s="176">
        <v>340</v>
      </c>
      <c r="BK90" s="176">
        <v>343</v>
      </c>
      <c r="BL90" s="176">
        <v>315</v>
      </c>
      <c r="BM90" s="176">
        <v>312</v>
      </c>
      <c r="BN90" s="176">
        <v>310</v>
      </c>
      <c r="BO90" s="176">
        <v>274</v>
      </c>
      <c r="BP90" s="176">
        <v>223</v>
      </c>
      <c r="BQ90" s="176">
        <v>196</v>
      </c>
      <c r="BR90" s="176">
        <v>163</v>
      </c>
      <c r="BS90" s="176">
        <v>139</v>
      </c>
      <c r="BT90" s="176">
        <v>144</v>
      </c>
      <c r="BU90" s="176">
        <v>153</v>
      </c>
      <c r="BV90" s="176">
        <v>149</v>
      </c>
      <c r="BW90" s="176">
        <v>128</v>
      </c>
      <c r="BX90" s="176">
        <v>138</v>
      </c>
      <c r="BY90" s="176">
        <v>153</v>
      </c>
      <c r="BZ90" s="176">
        <v>119</v>
      </c>
      <c r="CA90" s="176">
        <v>107</v>
      </c>
      <c r="CB90" s="176">
        <v>103</v>
      </c>
      <c r="CC90" s="176">
        <v>84</v>
      </c>
      <c r="CD90" s="176">
        <v>80</v>
      </c>
      <c r="CE90" s="176">
        <v>93</v>
      </c>
      <c r="CF90" s="176">
        <v>47</v>
      </c>
      <c r="CG90" s="176">
        <v>44</v>
      </c>
      <c r="CH90" s="176">
        <v>46</v>
      </c>
      <c r="CI90" s="176">
        <v>42</v>
      </c>
      <c r="CJ90" s="176">
        <v>31</v>
      </c>
      <c r="CK90" s="176">
        <v>27</v>
      </c>
      <c r="CL90" s="176">
        <v>18</v>
      </c>
      <c r="CM90" s="176">
        <v>22</v>
      </c>
      <c r="CN90" s="176">
        <v>14</v>
      </c>
      <c r="CO90" s="176">
        <v>19</v>
      </c>
      <c r="CP90" s="176">
        <v>20</v>
      </c>
      <c r="CQ90" s="176">
        <v>10</v>
      </c>
      <c r="CR90" s="176">
        <v>2</v>
      </c>
      <c r="CS90" s="176">
        <v>7</v>
      </c>
      <c r="CT90" s="176">
        <v>11</v>
      </c>
      <c r="CU90" s="176">
        <v>9</v>
      </c>
      <c r="CV90" s="176">
        <v>6</v>
      </c>
      <c r="CW90" s="176">
        <v>4</v>
      </c>
      <c r="CX90" s="182">
        <v>3</v>
      </c>
      <c r="CY90" s="182">
        <v>6</v>
      </c>
      <c r="CZ90" s="182">
        <v>15</v>
      </c>
      <c r="DA90" s="182" t="s">
        <v>86</v>
      </c>
      <c r="DB90" s="182">
        <v>599</v>
      </c>
      <c r="DC90" s="182">
        <v>832</v>
      </c>
      <c r="DD90" s="182">
        <v>276</v>
      </c>
      <c r="DE90" s="182">
        <f>SUM(C90:DD90)</f>
        <v>24786</v>
      </c>
    </row>
    <row r="91" spans="1:109" s="135" customFormat="1" ht="22.5" customHeight="1">
      <c r="A91" s="133"/>
      <c r="B91" s="134" t="s">
        <v>11</v>
      </c>
      <c r="C91" s="176">
        <v>155</v>
      </c>
      <c r="D91" s="176">
        <v>168</v>
      </c>
      <c r="E91" s="176">
        <v>142</v>
      </c>
      <c r="F91" s="176">
        <v>153</v>
      </c>
      <c r="G91" s="176">
        <v>140</v>
      </c>
      <c r="H91" s="176">
        <v>181</v>
      </c>
      <c r="I91" s="176">
        <v>175</v>
      </c>
      <c r="J91" s="176">
        <v>154</v>
      </c>
      <c r="K91" s="176">
        <v>202</v>
      </c>
      <c r="L91" s="176">
        <v>201</v>
      </c>
      <c r="M91" s="176">
        <v>221</v>
      </c>
      <c r="N91" s="176">
        <v>233</v>
      </c>
      <c r="O91" s="176">
        <v>262</v>
      </c>
      <c r="P91" s="176">
        <v>260</v>
      </c>
      <c r="Q91" s="176">
        <v>254</v>
      </c>
      <c r="R91" s="176">
        <v>304</v>
      </c>
      <c r="S91" s="176">
        <v>299</v>
      </c>
      <c r="T91" s="176">
        <v>360</v>
      </c>
      <c r="U91" s="176">
        <v>297</v>
      </c>
      <c r="V91" s="176">
        <v>304</v>
      </c>
      <c r="W91" s="176">
        <v>303</v>
      </c>
      <c r="X91" s="176">
        <v>329</v>
      </c>
      <c r="Y91" s="176">
        <v>295</v>
      </c>
      <c r="Z91" s="176">
        <v>304</v>
      </c>
      <c r="AA91" s="176">
        <v>370</v>
      </c>
      <c r="AB91" s="176">
        <v>341</v>
      </c>
      <c r="AC91" s="176">
        <v>311</v>
      </c>
      <c r="AD91" s="176">
        <v>365</v>
      </c>
      <c r="AE91" s="176">
        <v>323</v>
      </c>
      <c r="AF91" s="176">
        <v>376</v>
      </c>
      <c r="AG91" s="176">
        <v>334</v>
      </c>
      <c r="AH91" s="176">
        <v>330</v>
      </c>
      <c r="AI91" s="176">
        <v>359</v>
      </c>
      <c r="AJ91" s="176">
        <v>361</v>
      </c>
      <c r="AK91" s="176">
        <v>353</v>
      </c>
      <c r="AL91" s="176">
        <v>392</v>
      </c>
      <c r="AM91" s="176">
        <v>351</v>
      </c>
      <c r="AN91" s="176">
        <v>383</v>
      </c>
      <c r="AO91" s="176">
        <v>358</v>
      </c>
      <c r="AP91" s="176">
        <v>344</v>
      </c>
      <c r="AQ91" s="176">
        <v>357</v>
      </c>
      <c r="AR91" s="176">
        <v>342</v>
      </c>
      <c r="AS91" s="176">
        <v>371</v>
      </c>
      <c r="AT91" s="176">
        <v>333</v>
      </c>
      <c r="AU91" s="176">
        <v>400</v>
      </c>
      <c r="AV91" s="176">
        <v>340</v>
      </c>
      <c r="AW91" s="176">
        <v>381</v>
      </c>
      <c r="AX91" s="176">
        <v>401</v>
      </c>
      <c r="AY91" s="176">
        <v>428</v>
      </c>
      <c r="AZ91" s="176">
        <v>408</v>
      </c>
      <c r="BA91" s="176">
        <v>380</v>
      </c>
      <c r="BB91" s="176">
        <v>420</v>
      </c>
      <c r="BC91" s="176">
        <v>463</v>
      </c>
      <c r="BD91" s="176">
        <v>460</v>
      </c>
      <c r="BE91" s="176">
        <v>413</v>
      </c>
      <c r="BF91" s="176">
        <v>425</v>
      </c>
      <c r="BG91" s="176">
        <v>439</v>
      </c>
      <c r="BH91" s="176">
        <v>414</v>
      </c>
      <c r="BI91" s="176">
        <v>438</v>
      </c>
      <c r="BJ91" s="176">
        <v>410</v>
      </c>
      <c r="BK91" s="176">
        <v>368</v>
      </c>
      <c r="BL91" s="176">
        <v>382</v>
      </c>
      <c r="BM91" s="176">
        <v>375</v>
      </c>
      <c r="BN91" s="176">
        <v>337</v>
      </c>
      <c r="BO91" s="176">
        <v>356</v>
      </c>
      <c r="BP91" s="176">
        <v>269</v>
      </c>
      <c r="BQ91" s="176">
        <v>227</v>
      </c>
      <c r="BR91" s="176">
        <v>184</v>
      </c>
      <c r="BS91" s="176">
        <v>194</v>
      </c>
      <c r="BT91" s="176">
        <v>189</v>
      </c>
      <c r="BU91" s="176">
        <v>170</v>
      </c>
      <c r="BV91" s="176">
        <v>197</v>
      </c>
      <c r="BW91" s="176">
        <v>170</v>
      </c>
      <c r="BX91" s="176">
        <v>211</v>
      </c>
      <c r="BY91" s="176">
        <v>177</v>
      </c>
      <c r="BZ91" s="176">
        <v>170</v>
      </c>
      <c r="CA91" s="176">
        <v>169</v>
      </c>
      <c r="CB91" s="176">
        <v>161</v>
      </c>
      <c r="CC91" s="176">
        <v>139</v>
      </c>
      <c r="CD91" s="176">
        <v>142</v>
      </c>
      <c r="CE91" s="176">
        <v>119</v>
      </c>
      <c r="CF91" s="176">
        <v>77</v>
      </c>
      <c r="CG91" s="176">
        <v>105</v>
      </c>
      <c r="CH91" s="176">
        <v>96</v>
      </c>
      <c r="CI91" s="176">
        <v>68</v>
      </c>
      <c r="CJ91" s="176">
        <v>50</v>
      </c>
      <c r="CK91" s="176">
        <v>40</v>
      </c>
      <c r="CL91" s="176">
        <v>32</v>
      </c>
      <c r="CM91" s="176">
        <v>31</v>
      </c>
      <c r="CN91" s="176">
        <v>24</v>
      </c>
      <c r="CO91" s="176">
        <v>22</v>
      </c>
      <c r="CP91" s="176">
        <v>12</v>
      </c>
      <c r="CQ91" s="176">
        <v>9</v>
      </c>
      <c r="CR91" s="176">
        <v>10</v>
      </c>
      <c r="CS91" s="176">
        <v>9</v>
      </c>
      <c r="CT91" s="176">
        <v>8</v>
      </c>
      <c r="CU91" s="176">
        <v>10</v>
      </c>
      <c r="CV91" s="176">
        <v>9</v>
      </c>
      <c r="CW91" s="176">
        <v>3</v>
      </c>
      <c r="CX91" s="182">
        <v>3</v>
      </c>
      <c r="CY91" s="182">
        <v>1</v>
      </c>
      <c r="CZ91" s="182">
        <v>6</v>
      </c>
      <c r="DA91" s="182">
        <v>3</v>
      </c>
      <c r="DB91" s="182">
        <v>505</v>
      </c>
      <c r="DC91" s="182">
        <v>690</v>
      </c>
      <c r="DD91" s="182">
        <v>245</v>
      </c>
      <c r="DE91" s="182">
        <f>SUM(C91:DD91)</f>
        <v>26144</v>
      </c>
    </row>
    <row r="92" spans="1:109" s="137" customFormat="1" ht="23.25" customHeight="1">
      <c r="A92" s="121"/>
      <c r="B92" s="136" t="s">
        <v>1</v>
      </c>
      <c r="C92" s="184">
        <f aca="true" t="shared" si="290" ref="C92:M92">SUM(C90:C91)</f>
        <v>302</v>
      </c>
      <c r="D92" s="184">
        <f t="shared" si="290"/>
        <v>349</v>
      </c>
      <c r="E92" s="184">
        <f t="shared" si="290"/>
        <v>318</v>
      </c>
      <c r="F92" s="184">
        <f t="shared" si="290"/>
        <v>324</v>
      </c>
      <c r="G92" s="184">
        <f t="shared" si="290"/>
        <v>320</v>
      </c>
      <c r="H92" s="184">
        <f t="shared" si="290"/>
        <v>386</v>
      </c>
      <c r="I92" s="184">
        <f t="shared" si="290"/>
        <v>379</v>
      </c>
      <c r="J92" s="184">
        <f t="shared" si="290"/>
        <v>357</v>
      </c>
      <c r="K92" s="184">
        <f t="shared" si="290"/>
        <v>433</v>
      </c>
      <c r="L92" s="184">
        <f t="shared" si="290"/>
        <v>433</v>
      </c>
      <c r="M92" s="184">
        <f t="shared" si="290"/>
        <v>461</v>
      </c>
      <c r="N92" s="184">
        <f aca="true" t="shared" si="291" ref="N92:X92">SUM(N90:N91)</f>
        <v>535</v>
      </c>
      <c r="O92" s="184">
        <f t="shared" si="291"/>
        <v>564</v>
      </c>
      <c r="P92" s="184">
        <f t="shared" si="291"/>
        <v>541</v>
      </c>
      <c r="Q92" s="184">
        <f t="shared" si="291"/>
        <v>536</v>
      </c>
      <c r="R92" s="184">
        <f t="shared" si="291"/>
        <v>638</v>
      </c>
      <c r="S92" s="184">
        <f t="shared" si="291"/>
        <v>642</v>
      </c>
      <c r="T92" s="184">
        <f t="shared" si="291"/>
        <v>711</v>
      </c>
      <c r="U92" s="184">
        <f t="shared" si="291"/>
        <v>664</v>
      </c>
      <c r="V92" s="184">
        <f t="shared" si="291"/>
        <v>656</v>
      </c>
      <c r="W92" s="184">
        <f t="shared" si="291"/>
        <v>674</v>
      </c>
      <c r="X92" s="184">
        <f t="shared" si="291"/>
        <v>671</v>
      </c>
      <c r="Y92" s="184">
        <f aca="true" t="shared" si="292" ref="Y92:AI92">SUM(Y90:Y91)</f>
        <v>609</v>
      </c>
      <c r="Z92" s="184">
        <f t="shared" si="292"/>
        <v>676</v>
      </c>
      <c r="AA92" s="184">
        <f t="shared" si="292"/>
        <v>757</v>
      </c>
      <c r="AB92" s="184">
        <f t="shared" si="292"/>
        <v>677</v>
      </c>
      <c r="AC92" s="184">
        <f t="shared" si="292"/>
        <v>633</v>
      </c>
      <c r="AD92" s="184">
        <f t="shared" si="292"/>
        <v>691</v>
      </c>
      <c r="AE92" s="184">
        <f t="shared" si="292"/>
        <v>640</v>
      </c>
      <c r="AF92" s="184">
        <f t="shared" si="292"/>
        <v>707</v>
      </c>
      <c r="AG92" s="184">
        <f t="shared" si="292"/>
        <v>681</v>
      </c>
      <c r="AH92" s="184">
        <f t="shared" si="292"/>
        <v>687</v>
      </c>
      <c r="AI92" s="184">
        <f t="shared" si="292"/>
        <v>705</v>
      </c>
      <c r="AJ92" s="184">
        <f aca="true" t="shared" si="293" ref="AJ92:AT92">SUM(AJ90:AJ91)</f>
        <v>750</v>
      </c>
      <c r="AK92" s="184">
        <f t="shared" si="293"/>
        <v>733</v>
      </c>
      <c r="AL92" s="184">
        <f t="shared" si="293"/>
        <v>763</v>
      </c>
      <c r="AM92" s="184">
        <f t="shared" si="293"/>
        <v>715</v>
      </c>
      <c r="AN92" s="184">
        <f t="shared" si="293"/>
        <v>698</v>
      </c>
      <c r="AO92" s="184">
        <f t="shared" si="293"/>
        <v>650</v>
      </c>
      <c r="AP92" s="184">
        <f t="shared" si="293"/>
        <v>689</v>
      </c>
      <c r="AQ92" s="184">
        <f t="shared" si="293"/>
        <v>705</v>
      </c>
      <c r="AR92" s="184">
        <f t="shared" si="293"/>
        <v>681</v>
      </c>
      <c r="AS92" s="184">
        <f t="shared" si="293"/>
        <v>695</v>
      </c>
      <c r="AT92" s="184">
        <f t="shared" si="293"/>
        <v>628</v>
      </c>
      <c r="AU92" s="184">
        <f aca="true" t="shared" si="294" ref="AU92:BE92">SUM(AU90:AU91)</f>
        <v>718</v>
      </c>
      <c r="AV92" s="184">
        <f t="shared" si="294"/>
        <v>725</v>
      </c>
      <c r="AW92" s="184">
        <f t="shared" si="294"/>
        <v>680</v>
      </c>
      <c r="AX92" s="184">
        <f t="shared" si="294"/>
        <v>748</v>
      </c>
      <c r="AY92" s="184">
        <f t="shared" si="294"/>
        <v>752</v>
      </c>
      <c r="AZ92" s="184">
        <f t="shared" si="294"/>
        <v>772</v>
      </c>
      <c r="BA92" s="184">
        <f t="shared" si="294"/>
        <v>698</v>
      </c>
      <c r="BB92" s="184">
        <f t="shared" si="294"/>
        <v>790</v>
      </c>
      <c r="BC92" s="184">
        <f t="shared" si="294"/>
        <v>844</v>
      </c>
      <c r="BD92" s="184">
        <f t="shared" si="294"/>
        <v>848</v>
      </c>
      <c r="BE92" s="184">
        <f t="shared" si="294"/>
        <v>788</v>
      </c>
      <c r="BF92" s="184">
        <f aca="true" t="shared" si="295" ref="BF92:BP92">SUM(BF90:BF91)</f>
        <v>774</v>
      </c>
      <c r="BG92" s="184">
        <f t="shared" si="295"/>
        <v>797</v>
      </c>
      <c r="BH92" s="184">
        <f t="shared" si="295"/>
        <v>778</v>
      </c>
      <c r="BI92" s="184">
        <f t="shared" si="295"/>
        <v>794</v>
      </c>
      <c r="BJ92" s="184">
        <f t="shared" si="295"/>
        <v>750</v>
      </c>
      <c r="BK92" s="184">
        <f t="shared" si="295"/>
        <v>711</v>
      </c>
      <c r="BL92" s="184">
        <f t="shared" si="295"/>
        <v>697</v>
      </c>
      <c r="BM92" s="184">
        <f t="shared" si="295"/>
        <v>687</v>
      </c>
      <c r="BN92" s="184">
        <f t="shared" si="295"/>
        <v>647</v>
      </c>
      <c r="BO92" s="184">
        <f t="shared" si="295"/>
        <v>630</v>
      </c>
      <c r="BP92" s="184">
        <f t="shared" si="295"/>
        <v>492</v>
      </c>
      <c r="BQ92" s="184">
        <f aca="true" t="shared" si="296" ref="BQ92:CA92">SUM(BQ90:BQ91)</f>
        <v>423</v>
      </c>
      <c r="BR92" s="184">
        <f t="shared" si="296"/>
        <v>347</v>
      </c>
      <c r="BS92" s="184">
        <f t="shared" si="296"/>
        <v>333</v>
      </c>
      <c r="BT92" s="184">
        <f t="shared" si="296"/>
        <v>333</v>
      </c>
      <c r="BU92" s="184">
        <f t="shared" si="296"/>
        <v>323</v>
      </c>
      <c r="BV92" s="184">
        <f t="shared" si="296"/>
        <v>346</v>
      </c>
      <c r="BW92" s="184">
        <f t="shared" si="296"/>
        <v>298</v>
      </c>
      <c r="BX92" s="184">
        <f t="shared" si="296"/>
        <v>349</v>
      </c>
      <c r="BY92" s="184">
        <f t="shared" si="296"/>
        <v>330</v>
      </c>
      <c r="BZ92" s="184">
        <f t="shared" si="296"/>
        <v>289</v>
      </c>
      <c r="CA92" s="184">
        <f t="shared" si="296"/>
        <v>276</v>
      </c>
      <c r="CB92" s="184">
        <f aca="true" t="shared" si="297" ref="CB92:CL92">SUM(CB90:CB91)</f>
        <v>264</v>
      </c>
      <c r="CC92" s="184">
        <f t="shared" si="297"/>
        <v>223</v>
      </c>
      <c r="CD92" s="184">
        <f t="shared" si="297"/>
        <v>222</v>
      </c>
      <c r="CE92" s="184">
        <f t="shared" si="297"/>
        <v>212</v>
      </c>
      <c r="CF92" s="184">
        <f t="shared" si="297"/>
        <v>124</v>
      </c>
      <c r="CG92" s="184">
        <f t="shared" si="297"/>
        <v>149</v>
      </c>
      <c r="CH92" s="184">
        <f t="shared" si="297"/>
        <v>142</v>
      </c>
      <c r="CI92" s="184">
        <f t="shared" si="297"/>
        <v>110</v>
      </c>
      <c r="CJ92" s="184">
        <f t="shared" si="297"/>
        <v>81</v>
      </c>
      <c r="CK92" s="184">
        <f t="shared" si="297"/>
        <v>67</v>
      </c>
      <c r="CL92" s="184">
        <f t="shared" si="297"/>
        <v>50</v>
      </c>
      <c r="CM92" s="184">
        <f aca="true" t="shared" si="298" ref="CM92:CW92">SUM(CM90:CM91)</f>
        <v>53</v>
      </c>
      <c r="CN92" s="184">
        <f t="shared" si="298"/>
        <v>38</v>
      </c>
      <c r="CO92" s="184">
        <f t="shared" si="298"/>
        <v>41</v>
      </c>
      <c r="CP92" s="184">
        <f t="shared" si="298"/>
        <v>32</v>
      </c>
      <c r="CQ92" s="184">
        <f t="shared" si="298"/>
        <v>19</v>
      </c>
      <c r="CR92" s="184">
        <f t="shared" si="298"/>
        <v>12</v>
      </c>
      <c r="CS92" s="184">
        <f t="shared" si="298"/>
        <v>16</v>
      </c>
      <c r="CT92" s="184">
        <f t="shared" si="298"/>
        <v>19</v>
      </c>
      <c r="CU92" s="184">
        <f t="shared" si="298"/>
        <v>19</v>
      </c>
      <c r="CV92" s="184">
        <f t="shared" si="298"/>
        <v>15</v>
      </c>
      <c r="CW92" s="184">
        <f t="shared" si="298"/>
        <v>7</v>
      </c>
      <c r="CX92" s="499">
        <f aca="true" t="shared" si="299" ref="CX92:DE92">SUM(CX90:CX91)</f>
        <v>6</v>
      </c>
      <c r="CY92" s="499">
        <f t="shared" si="299"/>
        <v>7</v>
      </c>
      <c r="CZ92" s="499">
        <f t="shared" si="299"/>
        <v>21</v>
      </c>
      <c r="DA92" s="499">
        <f t="shared" si="299"/>
        <v>3</v>
      </c>
      <c r="DB92" s="499">
        <f t="shared" si="299"/>
        <v>1104</v>
      </c>
      <c r="DC92" s="499">
        <f t="shared" si="299"/>
        <v>1522</v>
      </c>
      <c r="DD92" s="499">
        <f t="shared" si="299"/>
        <v>521</v>
      </c>
      <c r="DE92" s="184">
        <f t="shared" si="299"/>
        <v>50930</v>
      </c>
    </row>
    <row r="93" spans="1:109" s="135" customFormat="1" ht="22.5" customHeight="1">
      <c r="A93" s="133" t="s">
        <v>103</v>
      </c>
      <c r="B93" s="134" t="s">
        <v>10</v>
      </c>
      <c r="C93" s="176">
        <v>265</v>
      </c>
      <c r="D93" s="176">
        <v>285</v>
      </c>
      <c r="E93" s="176">
        <v>294</v>
      </c>
      <c r="F93" s="176">
        <v>305</v>
      </c>
      <c r="G93" s="176">
        <v>299</v>
      </c>
      <c r="H93" s="176">
        <v>333</v>
      </c>
      <c r="I93" s="176">
        <v>351</v>
      </c>
      <c r="J93" s="176">
        <v>318</v>
      </c>
      <c r="K93" s="176">
        <v>356</v>
      </c>
      <c r="L93" s="176">
        <v>382</v>
      </c>
      <c r="M93" s="176">
        <v>444</v>
      </c>
      <c r="N93" s="176">
        <v>448</v>
      </c>
      <c r="O93" s="176">
        <v>460</v>
      </c>
      <c r="P93" s="176">
        <v>423</v>
      </c>
      <c r="Q93" s="176">
        <v>426</v>
      </c>
      <c r="R93" s="176">
        <v>535</v>
      </c>
      <c r="S93" s="176">
        <v>504</v>
      </c>
      <c r="T93" s="176">
        <v>487</v>
      </c>
      <c r="U93" s="176">
        <v>435</v>
      </c>
      <c r="V93" s="176">
        <v>440</v>
      </c>
      <c r="W93" s="176">
        <v>410</v>
      </c>
      <c r="X93" s="176">
        <v>1426</v>
      </c>
      <c r="Y93" s="176">
        <v>1684</v>
      </c>
      <c r="Z93" s="176">
        <v>670</v>
      </c>
      <c r="AA93" s="176">
        <v>520</v>
      </c>
      <c r="AB93" s="176">
        <v>508</v>
      </c>
      <c r="AC93" s="176">
        <v>515</v>
      </c>
      <c r="AD93" s="176">
        <v>512</v>
      </c>
      <c r="AE93" s="176">
        <v>484</v>
      </c>
      <c r="AF93" s="176">
        <v>529</v>
      </c>
      <c r="AG93" s="176">
        <v>464</v>
      </c>
      <c r="AH93" s="176">
        <v>497</v>
      </c>
      <c r="AI93" s="176">
        <v>531</v>
      </c>
      <c r="AJ93" s="176">
        <v>537</v>
      </c>
      <c r="AK93" s="176">
        <v>489</v>
      </c>
      <c r="AL93" s="176">
        <v>516</v>
      </c>
      <c r="AM93" s="176">
        <v>465</v>
      </c>
      <c r="AN93" s="176">
        <v>526</v>
      </c>
      <c r="AO93" s="176">
        <v>503</v>
      </c>
      <c r="AP93" s="176">
        <v>533</v>
      </c>
      <c r="AQ93" s="176">
        <v>519</v>
      </c>
      <c r="AR93" s="176">
        <v>502</v>
      </c>
      <c r="AS93" s="176">
        <v>541</v>
      </c>
      <c r="AT93" s="176">
        <v>549</v>
      </c>
      <c r="AU93" s="176">
        <v>556</v>
      </c>
      <c r="AV93" s="176">
        <v>572</v>
      </c>
      <c r="AW93" s="176">
        <v>518</v>
      </c>
      <c r="AX93" s="176">
        <v>526</v>
      </c>
      <c r="AY93" s="176">
        <v>522</v>
      </c>
      <c r="AZ93" s="176">
        <v>498</v>
      </c>
      <c r="BA93" s="176">
        <v>482</v>
      </c>
      <c r="BB93" s="176">
        <v>575</v>
      </c>
      <c r="BC93" s="176">
        <v>550</v>
      </c>
      <c r="BD93" s="176">
        <v>498</v>
      </c>
      <c r="BE93" s="176">
        <v>498</v>
      </c>
      <c r="BF93" s="176">
        <v>445</v>
      </c>
      <c r="BG93" s="176">
        <v>470</v>
      </c>
      <c r="BH93" s="176">
        <v>427</v>
      </c>
      <c r="BI93" s="176">
        <v>432</v>
      </c>
      <c r="BJ93" s="176">
        <v>334</v>
      </c>
      <c r="BK93" s="176">
        <v>327</v>
      </c>
      <c r="BL93" s="176">
        <v>306</v>
      </c>
      <c r="BM93" s="176">
        <v>305</v>
      </c>
      <c r="BN93" s="176">
        <v>274</v>
      </c>
      <c r="BO93" s="176">
        <v>238</v>
      </c>
      <c r="BP93" s="176">
        <v>231</v>
      </c>
      <c r="BQ93" s="176">
        <v>193</v>
      </c>
      <c r="BR93" s="176">
        <v>167</v>
      </c>
      <c r="BS93" s="176">
        <v>176</v>
      </c>
      <c r="BT93" s="176">
        <v>156</v>
      </c>
      <c r="BU93" s="176">
        <v>175</v>
      </c>
      <c r="BV93" s="176">
        <v>142</v>
      </c>
      <c r="BW93" s="176">
        <v>144</v>
      </c>
      <c r="BX93" s="176">
        <v>152</v>
      </c>
      <c r="BY93" s="176">
        <v>132</v>
      </c>
      <c r="BZ93" s="176">
        <v>121</v>
      </c>
      <c r="CA93" s="176">
        <v>135</v>
      </c>
      <c r="CB93" s="176">
        <v>101</v>
      </c>
      <c r="CC93" s="176">
        <v>113</v>
      </c>
      <c r="CD93" s="176">
        <v>82</v>
      </c>
      <c r="CE93" s="176">
        <v>102</v>
      </c>
      <c r="CF93" s="176">
        <v>69</v>
      </c>
      <c r="CG93" s="176">
        <v>51</v>
      </c>
      <c r="CH93" s="176">
        <v>64</v>
      </c>
      <c r="CI93" s="176">
        <v>40</v>
      </c>
      <c r="CJ93" s="176">
        <v>43</v>
      </c>
      <c r="CK93" s="176">
        <v>47</v>
      </c>
      <c r="CL93" s="176">
        <v>34</v>
      </c>
      <c r="CM93" s="176">
        <v>18</v>
      </c>
      <c r="CN93" s="176">
        <v>22</v>
      </c>
      <c r="CO93" s="176">
        <v>12</v>
      </c>
      <c r="CP93" s="176">
        <v>13</v>
      </c>
      <c r="CQ93" s="176">
        <v>14</v>
      </c>
      <c r="CR93" s="176">
        <v>9</v>
      </c>
      <c r="CS93" s="176">
        <v>16</v>
      </c>
      <c r="CT93" s="176">
        <v>6</v>
      </c>
      <c r="CU93" s="176">
        <v>6</v>
      </c>
      <c r="CV93" s="176">
        <v>4</v>
      </c>
      <c r="CW93" s="176">
        <v>3</v>
      </c>
      <c r="CX93" s="182">
        <v>1</v>
      </c>
      <c r="CY93" s="182">
        <v>4</v>
      </c>
      <c r="CZ93" s="182">
        <v>5</v>
      </c>
      <c r="DA93" s="182" t="s">
        <v>86</v>
      </c>
      <c r="DB93" s="182">
        <v>648</v>
      </c>
      <c r="DC93" s="182">
        <v>277</v>
      </c>
      <c r="DD93" s="182">
        <v>1132</v>
      </c>
      <c r="DE93" s="182">
        <f>SUM(C93:DD93)</f>
        <v>36433</v>
      </c>
    </row>
    <row r="94" spans="1:109" s="135" customFormat="1" ht="22.5" customHeight="1">
      <c r="A94" s="133"/>
      <c r="B94" s="134" t="s">
        <v>11</v>
      </c>
      <c r="C94" s="176">
        <v>261</v>
      </c>
      <c r="D94" s="176">
        <v>255</v>
      </c>
      <c r="E94" s="176">
        <v>256</v>
      </c>
      <c r="F94" s="176">
        <v>285</v>
      </c>
      <c r="G94" s="176">
        <v>289</v>
      </c>
      <c r="H94" s="176">
        <v>292</v>
      </c>
      <c r="I94" s="176">
        <v>303</v>
      </c>
      <c r="J94" s="176">
        <v>341</v>
      </c>
      <c r="K94" s="176">
        <v>336</v>
      </c>
      <c r="L94" s="176">
        <v>372</v>
      </c>
      <c r="M94" s="176">
        <v>457</v>
      </c>
      <c r="N94" s="176">
        <v>429</v>
      </c>
      <c r="O94" s="176">
        <v>499</v>
      </c>
      <c r="P94" s="176">
        <v>391</v>
      </c>
      <c r="Q94" s="176">
        <v>376</v>
      </c>
      <c r="R94" s="176">
        <v>424</v>
      </c>
      <c r="S94" s="176">
        <v>441</v>
      </c>
      <c r="T94" s="176">
        <v>479</v>
      </c>
      <c r="U94" s="176">
        <v>477</v>
      </c>
      <c r="V94" s="176">
        <v>494</v>
      </c>
      <c r="W94" s="176">
        <v>454</v>
      </c>
      <c r="X94" s="176">
        <v>417</v>
      </c>
      <c r="Y94" s="176">
        <v>488</v>
      </c>
      <c r="Z94" s="176">
        <v>449</v>
      </c>
      <c r="AA94" s="176">
        <v>473</v>
      </c>
      <c r="AB94" s="176">
        <v>435</v>
      </c>
      <c r="AC94" s="176">
        <v>425</v>
      </c>
      <c r="AD94" s="176">
        <v>481</v>
      </c>
      <c r="AE94" s="176">
        <v>507</v>
      </c>
      <c r="AF94" s="176">
        <v>490</v>
      </c>
      <c r="AG94" s="176">
        <v>551</v>
      </c>
      <c r="AH94" s="176">
        <v>548</v>
      </c>
      <c r="AI94" s="176">
        <v>603</v>
      </c>
      <c r="AJ94" s="176">
        <v>570</v>
      </c>
      <c r="AK94" s="176">
        <v>577</v>
      </c>
      <c r="AL94" s="176">
        <v>571</v>
      </c>
      <c r="AM94" s="176">
        <v>586</v>
      </c>
      <c r="AN94" s="176">
        <v>598</v>
      </c>
      <c r="AO94" s="176">
        <v>621</v>
      </c>
      <c r="AP94" s="176">
        <v>593</v>
      </c>
      <c r="AQ94" s="176">
        <v>606</v>
      </c>
      <c r="AR94" s="176">
        <v>619</v>
      </c>
      <c r="AS94" s="176">
        <v>629</v>
      </c>
      <c r="AT94" s="176">
        <v>633</v>
      </c>
      <c r="AU94" s="176">
        <v>627</v>
      </c>
      <c r="AV94" s="176">
        <v>626</v>
      </c>
      <c r="AW94" s="176">
        <v>564</v>
      </c>
      <c r="AX94" s="176">
        <v>641</v>
      </c>
      <c r="AY94" s="176">
        <v>642</v>
      </c>
      <c r="AZ94" s="176">
        <v>610</v>
      </c>
      <c r="BA94" s="176">
        <v>613</v>
      </c>
      <c r="BB94" s="176">
        <v>594</v>
      </c>
      <c r="BC94" s="176">
        <v>573</v>
      </c>
      <c r="BD94" s="176">
        <v>561</v>
      </c>
      <c r="BE94" s="176">
        <v>515</v>
      </c>
      <c r="BF94" s="176">
        <v>524</v>
      </c>
      <c r="BG94" s="176">
        <v>518</v>
      </c>
      <c r="BH94" s="176">
        <v>537</v>
      </c>
      <c r="BI94" s="176">
        <v>467</v>
      </c>
      <c r="BJ94" s="176">
        <v>438</v>
      </c>
      <c r="BK94" s="176">
        <v>416</v>
      </c>
      <c r="BL94" s="176">
        <v>416</v>
      </c>
      <c r="BM94" s="176">
        <v>407</v>
      </c>
      <c r="BN94" s="176">
        <v>332</v>
      </c>
      <c r="BO94" s="176">
        <v>311</v>
      </c>
      <c r="BP94" s="176">
        <v>306</v>
      </c>
      <c r="BQ94" s="176">
        <v>282</v>
      </c>
      <c r="BR94" s="176">
        <v>261</v>
      </c>
      <c r="BS94" s="176">
        <v>245</v>
      </c>
      <c r="BT94" s="176">
        <v>246</v>
      </c>
      <c r="BU94" s="176">
        <v>233</v>
      </c>
      <c r="BV94" s="176">
        <v>214</v>
      </c>
      <c r="BW94" s="176">
        <v>195</v>
      </c>
      <c r="BX94" s="176">
        <v>201</v>
      </c>
      <c r="BY94" s="176">
        <v>220</v>
      </c>
      <c r="BZ94" s="176">
        <v>218</v>
      </c>
      <c r="CA94" s="176">
        <v>215</v>
      </c>
      <c r="CB94" s="176">
        <v>154</v>
      </c>
      <c r="CC94" s="176">
        <v>171</v>
      </c>
      <c r="CD94" s="176">
        <v>144</v>
      </c>
      <c r="CE94" s="176">
        <v>151</v>
      </c>
      <c r="CF94" s="176">
        <v>126</v>
      </c>
      <c r="CG94" s="176">
        <v>118</v>
      </c>
      <c r="CH94" s="176">
        <v>104</v>
      </c>
      <c r="CI94" s="176">
        <v>104</v>
      </c>
      <c r="CJ94" s="176">
        <v>92</v>
      </c>
      <c r="CK94" s="176">
        <v>69</v>
      </c>
      <c r="CL94" s="176">
        <v>85</v>
      </c>
      <c r="CM94" s="176">
        <v>62</v>
      </c>
      <c r="CN94" s="176">
        <v>47</v>
      </c>
      <c r="CO94" s="176">
        <v>54</v>
      </c>
      <c r="CP94" s="176">
        <v>40</v>
      </c>
      <c r="CQ94" s="176">
        <v>29</v>
      </c>
      <c r="CR94" s="176">
        <v>27</v>
      </c>
      <c r="CS94" s="176">
        <v>15</v>
      </c>
      <c r="CT94" s="176">
        <v>11</v>
      </c>
      <c r="CU94" s="176">
        <v>12</v>
      </c>
      <c r="CV94" s="176">
        <v>7</v>
      </c>
      <c r="CW94" s="176">
        <v>8</v>
      </c>
      <c r="CX94" s="182">
        <v>3</v>
      </c>
      <c r="CY94" s="182">
        <v>6</v>
      </c>
      <c r="CZ94" s="182">
        <v>7</v>
      </c>
      <c r="DA94" s="182" t="s">
        <v>86</v>
      </c>
      <c r="DB94" s="182">
        <v>467</v>
      </c>
      <c r="DC94" s="182">
        <v>184</v>
      </c>
      <c r="DD94" s="182">
        <v>205</v>
      </c>
      <c r="DE94" s="182">
        <f>SUM(C94:DD94)</f>
        <v>36651</v>
      </c>
    </row>
    <row r="95" spans="1:109" s="137" customFormat="1" ht="23.25" customHeight="1">
      <c r="A95" s="121"/>
      <c r="B95" s="136" t="s">
        <v>1</v>
      </c>
      <c r="C95" s="184">
        <f aca="true" t="shared" si="300" ref="C95:M95">SUM(C93:C94)</f>
        <v>526</v>
      </c>
      <c r="D95" s="184">
        <f t="shared" si="300"/>
        <v>540</v>
      </c>
      <c r="E95" s="184">
        <f t="shared" si="300"/>
        <v>550</v>
      </c>
      <c r="F95" s="184">
        <f t="shared" si="300"/>
        <v>590</v>
      </c>
      <c r="G95" s="184">
        <f t="shared" si="300"/>
        <v>588</v>
      </c>
      <c r="H95" s="184">
        <f t="shared" si="300"/>
        <v>625</v>
      </c>
      <c r="I95" s="184">
        <f t="shared" si="300"/>
        <v>654</v>
      </c>
      <c r="J95" s="184">
        <f t="shared" si="300"/>
        <v>659</v>
      </c>
      <c r="K95" s="184">
        <f t="shared" si="300"/>
        <v>692</v>
      </c>
      <c r="L95" s="184">
        <f t="shared" si="300"/>
        <v>754</v>
      </c>
      <c r="M95" s="184">
        <f t="shared" si="300"/>
        <v>901</v>
      </c>
      <c r="N95" s="184">
        <f aca="true" t="shared" si="301" ref="N95:X95">SUM(N93:N94)</f>
        <v>877</v>
      </c>
      <c r="O95" s="184">
        <f t="shared" si="301"/>
        <v>959</v>
      </c>
      <c r="P95" s="184">
        <f t="shared" si="301"/>
        <v>814</v>
      </c>
      <c r="Q95" s="184">
        <f t="shared" si="301"/>
        <v>802</v>
      </c>
      <c r="R95" s="184">
        <f t="shared" si="301"/>
        <v>959</v>
      </c>
      <c r="S95" s="184">
        <f t="shared" si="301"/>
        <v>945</v>
      </c>
      <c r="T95" s="184">
        <f t="shared" si="301"/>
        <v>966</v>
      </c>
      <c r="U95" s="184">
        <f t="shared" si="301"/>
        <v>912</v>
      </c>
      <c r="V95" s="184">
        <f t="shared" si="301"/>
        <v>934</v>
      </c>
      <c r="W95" s="184">
        <f t="shared" si="301"/>
        <v>864</v>
      </c>
      <c r="X95" s="184">
        <f t="shared" si="301"/>
        <v>1843</v>
      </c>
      <c r="Y95" s="184">
        <f aca="true" t="shared" si="302" ref="Y95:AI95">SUM(Y93:Y94)</f>
        <v>2172</v>
      </c>
      <c r="Z95" s="184">
        <f t="shared" si="302"/>
        <v>1119</v>
      </c>
      <c r="AA95" s="184">
        <f t="shared" si="302"/>
        <v>993</v>
      </c>
      <c r="AB95" s="184">
        <f t="shared" si="302"/>
        <v>943</v>
      </c>
      <c r="AC95" s="184">
        <f t="shared" si="302"/>
        <v>940</v>
      </c>
      <c r="AD95" s="184">
        <f t="shared" si="302"/>
        <v>993</v>
      </c>
      <c r="AE95" s="184">
        <f t="shared" si="302"/>
        <v>991</v>
      </c>
      <c r="AF95" s="184">
        <f t="shared" si="302"/>
        <v>1019</v>
      </c>
      <c r="AG95" s="184">
        <f t="shared" si="302"/>
        <v>1015</v>
      </c>
      <c r="AH95" s="184">
        <f t="shared" si="302"/>
        <v>1045</v>
      </c>
      <c r="AI95" s="184">
        <f t="shared" si="302"/>
        <v>1134</v>
      </c>
      <c r="AJ95" s="184">
        <f aca="true" t="shared" si="303" ref="AJ95:AT95">SUM(AJ93:AJ94)</f>
        <v>1107</v>
      </c>
      <c r="AK95" s="184">
        <f t="shared" si="303"/>
        <v>1066</v>
      </c>
      <c r="AL95" s="184">
        <f t="shared" si="303"/>
        <v>1087</v>
      </c>
      <c r="AM95" s="184">
        <f t="shared" si="303"/>
        <v>1051</v>
      </c>
      <c r="AN95" s="184">
        <f t="shared" si="303"/>
        <v>1124</v>
      </c>
      <c r="AO95" s="184">
        <f t="shared" si="303"/>
        <v>1124</v>
      </c>
      <c r="AP95" s="184">
        <f t="shared" si="303"/>
        <v>1126</v>
      </c>
      <c r="AQ95" s="184">
        <f t="shared" si="303"/>
        <v>1125</v>
      </c>
      <c r="AR95" s="184">
        <f t="shared" si="303"/>
        <v>1121</v>
      </c>
      <c r="AS95" s="184">
        <f t="shared" si="303"/>
        <v>1170</v>
      </c>
      <c r="AT95" s="184">
        <f t="shared" si="303"/>
        <v>1182</v>
      </c>
      <c r="AU95" s="184">
        <f aca="true" t="shared" si="304" ref="AU95:BE95">SUM(AU93:AU94)</f>
        <v>1183</v>
      </c>
      <c r="AV95" s="184">
        <f t="shared" si="304"/>
        <v>1198</v>
      </c>
      <c r="AW95" s="184">
        <f t="shared" si="304"/>
        <v>1082</v>
      </c>
      <c r="AX95" s="184">
        <f t="shared" si="304"/>
        <v>1167</v>
      </c>
      <c r="AY95" s="184">
        <f t="shared" si="304"/>
        <v>1164</v>
      </c>
      <c r="AZ95" s="184">
        <f t="shared" si="304"/>
        <v>1108</v>
      </c>
      <c r="BA95" s="184">
        <f t="shared" si="304"/>
        <v>1095</v>
      </c>
      <c r="BB95" s="184">
        <f t="shared" si="304"/>
        <v>1169</v>
      </c>
      <c r="BC95" s="184">
        <f t="shared" si="304"/>
        <v>1123</v>
      </c>
      <c r="BD95" s="184">
        <f t="shared" si="304"/>
        <v>1059</v>
      </c>
      <c r="BE95" s="184">
        <f t="shared" si="304"/>
        <v>1013</v>
      </c>
      <c r="BF95" s="184">
        <f aca="true" t="shared" si="305" ref="BF95:BP95">SUM(BF93:BF94)</f>
        <v>969</v>
      </c>
      <c r="BG95" s="184">
        <f t="shared" si="305"/>
        <v>988</v>
      </c>
      <c r="BH95" s="184">
        <f t="shared" si="305"/>
        <v>964</v>
      </c>
      <c r="BI95" s="184">
        <f t="shared" si="305"/>
        <v>899</v>
      </c>
      <c r="BJ95" s="184">
        <f t="shared" si="305"/>
        <v>772</v>
      </c>
      <c r="BK95" s="184">
        <f t="shared" si="305"/>
        <v>743</v>
      </c>
      <c r="BL95" s="184">
        <f t="shared" si="305"/>
        <v>722</v>
      </c>
      <c r="BM95" s="184">
        <f t="shared" si="305"/>
        <v>712</v>
      </c>
      <c r="BN95" s="184">
        <f t="shared" si="305"/>
        <v>606</v>
      </c>
      <c r="BO95" s="184">
        <f t="shared" si="305"/>
        <v>549</v>
      </c>
      <c r="BP95" s="184">
        <f t="shared" si="305"/>
        <v>537</v>
      </c>
      <c r="BQ95" s="184">
        <f aca="true" t="shared" si="306" ref="BQ95:CA95">SUM(BQ93:BQ94)</f>
        <v>475</v>
      </c>
      <c r="BR95" s="184">
        <f t="shared" si="306"/>
        <v>428</v>
      </c>
      <c r="BS95" s="184">
        <f t="shared" si="306"/>
        <v>421</v>
      </c>
      <c r="BT95" s="184">
        <f t="shared" si="306"/>
        <v>402</v>
      </c>
      <c r="BU95" s="184">
        <f t="shared" si="306"/>
        <v>408</v>
      </c>
      <c r="BV95" s="184">
        <f t="shared" si="306"/>
        <v>356</v>
      </c>
      <c r="BW95" s="184">
        <f t="shared" si="306"/>
        <v>339</v>
      </c>
      <c r="BX95" s="184">
        <f t="shared" si="306"/>
        <v>353</v>
      </c>
      <c r="BY95" s="184">
        <f t="shared" si="306"/>
        <v>352</v>
      </c>
      <c r="BZ95" s="184">
        <f t="shared" si="306"/>
        <v>339</v>
      </c>
      <c r="CA95" s="184">
        <f t="shared" si="306"/>
        <v>350</v>
      </c>
      <c r="CB95" s="184">
        <f aca="true" t="shared" si="307" ref="CB95:CL95">SUM(CB93:CB94)</f>
        <v>255</v>
      </c>
      <c r="CC95" s="184">
        <f t="shared" si="307"/>
        <v>284</v>
      </c>
      <c r="CD95" s="184">
        <f t="shared" si="307"/>
        <v>226</v>
      </c>
      <c r="CE95" s="184">
        <f t="shared" si="307"/>
        <v>253</v>
      </c>
      <c r="CF95" s="184">
        <f t="shared" si="307"/>
        <v>195</v>
      </c>
      <c r="CG95" s="184">
        <f t="shared" si="307"/>
        <v>169</v>
      </c>
      <c r="CH95" s="184">
        <f t="shared" si="307"/>
        <v>168</v>
      </c>
      <c r="CI95" s="184">
        <f t="shared" si="307"/>
        <v>144</v>
      </c>
      <c r="CJ95" s="184">
        <f t="shared" si="307"/>
        <v>135</v>
      </c>
      <c r="CK95" s="184">
        <f t="shared" si="307"/>
        <v>116</v>
      </c>
      <c r="CL95" s="184">
        <f t="shared" si="307"/>
        <v>119</v>
      </c>
      <c r="CM95" s="184">
        <f aca="true" t="shared" si="308" ref="CM95:CW95">SUM(CM93:CM94)</f>
        <v>80</v>
      </c>
      <c r="CN95" s="184">
        <f t="shared" si="308"/>
        <v>69</v>
      </c>
      <c r="CO95" s="184">
        <f t="shared" si="308"/>
        <v>66</v>
      </c>
      <c r="CP95" s="184">
        <f t="shared" si="308"/>
        <v>53</v>
      </c>
      <c r="CQ95" s="184">
        <f t="shared" si="308"/>
        <v>43</v>
      </c>
      <c r="CR95" s="184">
        <f t="shared" si="308"/>
        <v>36</v>
      </c>
      <c r="CS95" s="184">
        <f t="shared" si="308"/>
        <v>31</v>
      </c>
      <c r="CT95" s="184">
        <f t="shared" si="308"/>
        <v>17</v>
      </c>
      <c r="CU95" s="184">
        <f t="shared" si="308"/>
        <v>18</v>
      </c>
      <c r="CV95" s="184">
        <f t="shared" si="308"/>
        <v>11</v>
      </c>
      <c r="CW95" s="184">
        <f t="shared" si="308"/>
        <v>11</v>
      </c>
      <c r="CX95" s="499">
        <f aca="true" t="shared" si="309" ref="CX95:DE95">SUM(CX93:CX94)</f>
        <v>4</v>
      </c>
      <c r="CY95" s="499">
        <f t="shared" si="309"/>
        <v>10</v>
      </c>
      <c r="CZ95" s="499">
        <f t="shared" si="309"/>
        <v>12</v>
      </c>
      <c r="DA95" s="499">
        <f t="shared" si="309"/>
        <v>0</v>
      </c>
      <c r="DB95" s="499">
        <f t="shared" si="309"/>
        <v>1115</v>
      </c>
      <c r="DC95" s="499">
        <f t="shared" si="309"/>
        <v>461</v>
      </c>
      <c r="DD95" s="499">
        <f t="shared" si="309"/>
        <v>1337</v>
      </c>
      <c r="DE95" s="184">
        <f t="shared" si="309"/>
        <v>73084</v>
      </c>
    </row>
    <row r="96" spans="1:109" s="135" customFormat="1" ht="22.5" customHeight="1">
      <c r="A96" s="133" t="s">
        <v>105</v>
      </c>
      <c r="B96" s="134" t="s">
        <v>10</v>
      </c>
      <c r="C96" s="176">
        <v>365</v>
      </c>
      <c r="D96" s="176">
        <v>399</v>
      </c>
      <c r="E96" s="176">
        <v>374</v>
      </c>
      <c r="F96" s="176">
        <v>411</v>
      </c>
      <c r="G96" s="176">
        <v>412</v>
      </c>
      <c r="H96" s="176">
        <v>451</v>
      </c>
      <c r="I96" s="176">
        <v>432</v>
      </c>
      <c r="J96" s="176">
        <v>464</v>
      </c>
      <c r="K96" s="176">
        <v>484</v>
      </c>
      <c r="L96" s="176">
        <v>489</v>
      </c>
      <c r="M96" s="176">
        <v>487</v>
      </c>
      <c r="N96" s="176">
        <v>449</v>
      </c>
      <c r="O96" s="176">
        <v>562</v>
      </c>
      <c r="P96" s="176">
        <v>538</v>
      </c>
      <c r="Q96" s="176">
        <v>569</v>
      </c>
      <c r="R96" s="176">
        <v>685</v>
      </c>
      <c r="S96" s="176">
        <v>677</v>
      </c>
      <c r="T96" s="176">
        <v>721</v>
      </c>
      <c r="U96" s="176">
        <v>674</v>
      </c>
      <c r="V96" s="176">
        <v>626</v>
      </c>
      <c r="W96" s="176">
        <v>626</v>
      </c>
      <c r="X96" s="176">
        <v>632</v>
      </c>
      <c r="Y96" s="176">
        <v>659</v>
      </c>
      <c r="Z96" s="176">
        <v>585</v>
      </c>
      <c r="AA96" s="176">
        <v>618</v>
      </c>
      <c r="AB96" s="176">
        <v>540</v>
      </c>
      <c r="AC96" s="176">
        <v>629</v>
      </c>
      <c r="AD96" s="176">
        <v>614</v>
      </c>
      <c r="AE96" s="176">
        <v>644</v>
      </c>
      <c r="AF96" s="176">
        <v>631</v>
      </c>
      <c r="AG96" s="176">
        <v>653</v>
      </c>
      <c r="AH96" s="176">
        <v>721</v>
      </c>
      <c r="AI96" s="176">
        <v>692</v>
      </c>
      <c r="AJ96" s="176">
        <v>702</v>
      </c>
      <c r="AK96" s="176">
        <v>662</v>
      </c>
      <c r="AL96" s="176">
        <v>701</v>
      </c>
      <c r="AM96" s="176">
        <v>700</v>
      </c>
      <c r="AN96" s="176">
        <v>660</v>
      </c>
      <c r="AO96" s="176">
        <v>686</v>
      </c>
      <c r="AP96" s="176">
        <v>626</v>
      </c>
      <c r="AQ96" s="176">
        <v>666</v>
      </c>
      <c r="AR96" s="176">
        <v>672</v>
      </c>
      <c r="AS96" s="176">
        <v>696</v>
      </c>
      <c r="AT96" s="176">
        <v>671</v>
      </c>
      <c r="AU96" s="176">
        <v>662</v>
      </c>
      <c r="AV96" s="176">
        <v>659</v>
      </c>
      <c r="AW96" s="176">
        <v>667</v>
      </c>
      <c r="AX96" s="176">
        <v>708</v>
      </c>
      <c r="AY96" s="176">
        <v>774</v>
      </c>
      <c r="AZ96" s="176">
        <v>680</v>
      </c>
      <c r="BA96" s="176">
        <v>657</v>
      </c>
      <c r="BB96" s="176">
        <v>670</v>
      </c>
      <c r="BC96" s="176">
        <v>703</v>
      </c>
      <c r="BD96" s="176">
        <v>673</v>
      </c>
      <c r="BE96" s="176">
        <v>600</v>
      </c>
      <c r="BF96" s="176">
        <v>643</v>
      </c>
      <c r="BG96" s="176">
        <v>612</v>
      </c>
      <c r="BH96" s="176">
        <v>538</v>
      </c>
      <c r="BI96" s="176">
        <v>526</v>
      </c>
      <c r="BJ96" s="176">
        <v>518</v>
      </c>
      <c r="BK96" s="176">
        <v>523</v>
      </c>
      <c r="BL96" s="176">
        <v>488</v>
      </c>
      <c r="BM96" s="176">
        <v>433</v>
      </c>
      <c r="BN96" s="176">
        <v>421</v>
      </c>
      <c r="BO96" s="176">
        <v>384</v>
      </c>
      <c r="BP96" s="176">
        <v>318</v>
      </c>
      <c r="BQ96" s="176">
        <v>296</v>
      </c>
      <c r="BR96" s="176">
        <v>273</v>
      </c>
      <c r="BS96" s="176">
        <v>281</v>
      </c>
      <c r="BT96" s="176">
        <v>239</v>
      </c>
      <c r="BU96" s="176">
        <v>221</v>
      </c>
      <c r="BV96" s="176">
        <v>202</v>
      </c>
      <c r="BW96" s="176">
        <v>174</v>
      </c>
      <c r="BX96" s="176">
        <v>232</v>
      </c>
      <c r="BY96" s="176">
        <v>188</v>
      </c>
      <c r="BZ96" s="176">
        <v>172</v>
      </c>
      <c r="CA96" s="176">
        <v>165</v>
      </c>
      <c r="CB96" s="176">
        <v>147</v>
      </c>
      <c r="CC96" s="176">
        <v>111</v>
      </c>
      <c r="CD96" s="176">
        <v>111</v>
      </c>
      <c r="CE96" s="176">
        <v>100</v>
      </c>
      <c r="CF96" s="176">
        <v>94</v>
      </c>
      <c r="CG96" s="176">
        <v>69</v>
      </c>
      <c r="CH96" s="176">
        <v>54</v>
      </c>
      <c r="CI96" s="176">
        <v>63</v>
      </c>
      <c r="CJ96" s="176">
        <v>37</v>
      </c>
      <c r="CK96" s="176">
        <v>33</v>
      </c>
      <c r="CL96" s="176">
        <v>30</v>
      </c>
      <c r="CM96" s="176">
        <v>14</v>
      </c>
      <c r="CN96" s="176">
        <v>20</v>
      </c>
      <c r="CO96" s="176">
        <v>12</v>
      </c>
      <c r="CP96" s="176">
        <v>20</v>
      </c>
      <c r="CQ96" s="176">
        <v>10</v>
      </c>
      <c r="CR96" s="176">
        <v>9</v>
      </c>
      <c r="CS96" s="176">
        <v>6</v>
      </c>
      <c r="CT96" s="176">
        <v>8</v>
      </c>
      <c r="CU96" s="176">
        <v>5</v>
      </c>
      <c r="CV96" s="176">
        <v>5</v>
      </c>
      <c r="CW96" s="176">
        <v>5</v>
      </c>
      <c r="CX96" s="182">
        <v>1</v>
      </c>
      <c r="CY96" s="182">
        <v>1</v>
      </c>
      <c r="CZ96" s="182">
        <v>7</v>
      </c>
      <c r="DA96" s="182" t="s">
        <v>86</v>
      </c>
      <c r="DB96" s="182">
        <v>446</v>
      </c>
      <c r="DC96" s="182">
        <v>394</v>
      </c>
      <c r="DD96" s="182">
        <v>75</v>
      </c>
      <c r="DE96" s="182">
        <f>SUM(C96:DD96)</f>
        <v>43142</v>
      </c>
    </row>
    <row r="97" spans="1:109" s="135" customFormat="1" ht="22.5" customHeight="1">
      <c r="A97" s="133"/>
      <c r="B97" s="134" t="s">
        <v>11</v>
      </c>
      <c r="C97" s="176">
        <v>361</v>
      </c>
      <c r="D97" s="176">
        <v>358</v>
      </c>
      <c r="E97" s="176">
        <v>370</v>
      </c>
      <c r="F97" s="176">
        <v>381</v>
      </c>
      <c r="G97" s="176">
        <v>410</v>
      </c>
      <c r="H97" s="176">
        <v>430</v>
      </c>
      <c r="I97" s="176">
        <v>396</v>
      </c>
      <c r="J97" s="176">
        <v>419</v>
      </c>
      <c r="K97" s="176">
        <v>456</v>
      </c>
      <c r="L97" s="176">
        <v>471</v>
      </c>
      <c r="M97" s="176">
        <v>464</v>
      </c>
      <c r="N97" s="176">
        <v>528</v>
      </c>
      <c r="O97" s="176">
        <v>549</v>
      </c>
      <c r="P97" s="176">
        <v>566</v>
      </c>
      <c r="Q97" s="176">
        <v>558</v>
      </c>
      <c r="R97" s="176">
        <v>655</v>
      </c>
      <c r="S97" s="176">
        <v>755</v>
      </c>
      <c r="T97" s="176">
        <v>698</v>
      </c>
      <c r="U97" s="176">
        <v>654</v>
      </c>
      <c r="V97" s="176">
        <v>628</v>
      </c>
      <c r="W97" s="176">
        <v>688</v>
      </c>
      <c r="X97" s="176">
        <v>689</v>
      </c>
      <c r="Y97" s="176">
        <v>684</v>
      </c>
      <c r="Z97" s="176">
        <v>633</v>
      </c>
      <c r="AA97" s="176">
        <v>649</v>
      </c>
      <c r="AB97" s="176">
        <v>599</v>
      </c>
      <c r="AC97" s="176">
        <v>623</v>
      </c>
      <c r="AD97" s="176">
        <v>606</v>
      </c>
      <c r="AE97" s="176">
        <v>679</v>
      </c>
      <c r="AF97" s="176">
        <v>746</v>
      </c>
      <c r="AG97" s="176">
        <v>724</v>
      </c>
      <c r="AH97" s="176">
        <v>744</v>
      </c>
      <c r="AI97" s="176">
        <v>794</v>
      </c>
      <c r="AJ97" s="176">
        <v>789</v>
      </c>
      <c r="AK97" s="176">
        <v>786</v>
      </c>
      <c r="AL97" s="176">
        <v>820</v>
      </c>
      <c r="AM97" s="176">
        <v>809</v>
      </c>
      <c r="AN97" s="176">
        <v>784</v>
      </c>
      <c r="AO97" s="176">
        <v>801</v>
      </c>
      <c r="AP97" s="176">
        <v>774</v>
      </c>
      <c r="AQ97" s="176">
        <v>834</v>
      </c>
      <c r="AR97" s="176">
        <v>882</v>
      </c>
      <c r="AS97" s="176">
        <v>808</v>
      </c>
      <c r="AT97" s="176">
        <v>803</v>
      </c>
      <c r="AU97" s="176">
        <v>855</v>
      </c>
      <c r="AV97" s="176">
        <v>856</v>
      </c>
      <c r="AW97" s="176">
        <v>841</v>
      </c>
      <c r="AX97" s="176">
        <v>864</v>
      </c>
      <c r="AY97" s="176">
        <v>927</v>
      </c>
      <c r="AZ97" s="176">
        <v>900</v>
      </c>
      <c r="BA97" s="176">
        <v>890</v>
      </c>
      <c r="BB97" s="176">
        <v>849</v>
      </c>
      <c r="BC97" s="176">
        <v>843</v>
      </c>
      <c r="BD97" s="176">
        <v>839</v>
      </c>
      <c r="BE97" s="176">
        <v>841</v>
      </c>
      <c r="BF97" s="176">
        <v>829</v>
      </c>
      <c r="BG97" s="176">
        <v>745</v>
      </c>
      <c r="BH97" s="176">
        <v>774</v>
      </c>
      <c r="BI97" s="176">
        <v>759</v>
      </c>
      <c r="BJ97" s="176">
        <v>675</v>
      </c>
      <c r="BK97" s="176">
        <v>620</v>
      </c>
      <c r="BL97" s="176">
        <v>585</v>
      </c>
      <c r="BM97" s="176">
        <v>601</v>
      </c>
      <c r="BN97" s="176">
        <v>519</v>
      </c>
      <c r="BO97" s="176">
        <v>520</v>
      </c>
      <c r="BP97" s="176">
        <v>441</v>
      </c>
      <c r="BQ97" s="176">
        <v>380</v>
      </c>
      <c r="BR97" s="176">
        <v>370</v>
      </c>
      <c r="BS97" s="176">
        <v>338</v>
      </c>
      <c r="BT97" s="176">
        <v>326</v>
      </c>
      <c r="BU97" s="176">
        <v>327</v>
      </c>
      <c r="BV97" s="176">
        <v>328</v>
      </c>
      <c r="BW97" s="176">
        <v>248</v>
      </c>
      <c r="BX97" s="176">
        <v>323</v>
      </c>
      <c r="BY97" s="176">
        <v>247</v>
      </c>
      <c r="BZ97" s="176">
        <v>232</v>
      </c>
      <c r="CA97" s="176">
        <v>250</v>
      </c>
      <c r="CB97" s="176">
        <v>201</v>
      </c>
      <c r="CC97" s="176">
        <v>213</v>
      </c>
      <c r="CD97" s="176">
        <v>200</v>
      </c>
      <c r="CE97" s="176">
        <v>180</v>
      </c>
      <c r="CF97" s="176">
        <v>154</v>
      </c>
      <c r="CG97" s="176">
        <v>144</v>
      </c>
      <c r="CH97" s="176">
        <v>109</v>
      </c>
      <c r="CI97" s="176">
        <v>110</v>
      </c>
      <c r="CJ97" s="176">
        <v>101</v>
      </c>
      <c r="CK97" s="176">
        <v>76</v>
      </c>
      <c r="CL97" s="176">
        <v>65</v>
      </c>
      <c r="CM97" s="176">
        <v>45</v>
      </c>
      <c r="CN97" s="176">
        <v>36</v>
      </c>
      <c r="CO97" s="176">
        <v>47</v>
      </c>
      <c r="CP97" s="176">
        <v>27</v>
      </c>
      <c r="CQ97" s="176">
        <v>24</v>
      </c>
      <c r="CR97" s="176">
        <v>17</v>
      </c>
      <c r="CS97" s="176">
        <v>13</v>
      </c>
      <c r="CT97" s="176">
        <v>18</v>
      </c>
      <c r="CU97" s="176">
        <v>8</v>
      </c>
      <c r="CV97" s="176">
        <v>5</v>
      </c>
      <c r="CW97" s="176">
        <v>5</v>
      </c>
      <c r="CX97" s="182">
        <v>4</v>
      </c>
      <c r="CY97" s="182">
        <v>1</v>
      </c>
      <c r="CZ97" s="182">
        <v>7</v>
      </c>
      <c r="DA97" s="182" t="s">
        <v>86</v>
      </c>
      <c r="DB97" s="182">
        <v>313</v>
      </c>
      <c r="DC97" s="182">
        <v>348</v>
      </c>
      <c r="DD97" s="182">
        <v>51</v>
      </c>
      <c r="DE97" s="182">
        <f>SUM(C97:DD97)</f>
        <v>50319</v>
      </c>
    </row>
    <row r="98" spans="1:109" s="137" customFormat="1" ht="23.25" customHeight="1">
      <c r="A98" s="121"/>
      <c r="B98" s="136" t="s">
        <v>1</v>
      </c>
      <c r="C98" s="184">
        <f aca="true" t="shared" si="310" ref="C98:M98">SUM(C96:C97)</f>
        <v>726</v>
      </c>
      <c r="D98" s="184">
        <f t="shared" si="310"/>
        <v>757</v>
      </c>
      <c r="E98" s="184">
        <f t="shared" si="310"/>
        <v>744</v>
      </c>
      <c r="F98" s="184">
        <f t="shared" si="310"/>
        <v>792</v>
      </c>
      <c r="G98" s="184">
        <f t="shared" si="310"/>
        <v>822</v>
      </c>
      <c r="H98" s="184">
        <f t="shared" si="310"/>
        <v>881</v>
      </c>
      <c r="I98" s="184">
        <f t="shared" si="310"/>
        <v>828</v>
      </c>
      <c r="J98" s="184">
        <f t="shared" si="310"/>
        <v>883</v>
      </c>
      <c r="K98" s="184">
        <f t="shared" si="310"/>
        <v>940</v>
      </c>
      <c r="L98" s="184">
        <f t="shared" si="310"/>
        <v>960</v>
      </c>
      <c r="M98" s="184">
        <f t="shared" si="310"/>
        <v>951</v>
      </c>
      <c r="N98" s="184">
        <f aca="true" t="shared" si="311" ref="N98:X98">SUM(N96:N97)</f>
        <v>977</v>
      </c>
      <c r="O98" s="184">
        <f t="shared" si="311"/>
        <v>1111</v>
      </c>
      <c r="P98" s="184">
        <f t="shared" si="311"/>
        <v>1104</v>
      </c>
      <c r="Q98" s="184">
        <f t="shared" si="311"/>
        <v>1127</v>
      </c>
      <c r="R98" s="184">
        <f t="shared" si="311"/>
        <v>1340</v>
      </c>
      <c r="S98" s="184">
        <f t="shared" si="311"/>
        <v>1432</v>
      </c>
      <c r="T98" s="184">
        <f t="shared" si="311"/>
        <v>1419</v>
      </c>
      <c r="U98" s="184">
        <f t="shared" si="311"/>
        <v>1328</v>
      </c>
      <c r="V98" s="184">
        <f t="shared" si="311"/>
        <v>1254</v>
      </c>
      <c r="W98" s="184">
        <f t="shared" si="311"/>
        <v>1314</v>
      </c>
      <c r="X98" s="184">
        <f t="shared" si="311"/>
        <v>1321</v>
      </c>
      <c r="Y98" s="184">
        <f aca="true" t="shared" si="312" ref="Y98:AI98">SUM(Y96:Y97)</f>
        <v>1343</v>
      </c>
      <c r="Z98" s="184">
        <f t="shared" si="312"/>
        <v>1218</v>
      </c>
      <c r="AA98" s="184">
        <f t="shared" si="312"/>
        <v>1267</v>
      </c>
      <c r="AB98" s="184">
        <f t="shared" si="312"/>
        <v>1139</v>
      </c>
      <c r="AC98" s="184">
        <f t="shared" si="312"/>
        <v>1252</v>
      </c>
      <c r="AD98" s="184">
        <f t="shared" si="312"/>
        <v>1220</v>
      </c>
      <c r="AE98" s="184">
        <f t="shared" si="312"/>
        <v>1323</v>
      </c>
      <c r="AF98" s="184">
        <f t="shared" si="312"/>
        <v>1377</v>
      </c>
      <c r="AG98" s="184">
        <f t="shared" si="312"/>
        <v>1377</v>
      </c>
      <c r="AH98" s="184">
        <f t="shared" si="312"/>
        <v>1465</v>
      </c>
      <c r="AI98" s="184">
        <f t="shared" si="312"/>
        <v>1486</v>
      </c>
      <c r="AJ98" s="184">
        <f aca="true" t="shared" si="313" ref="AJ98:AT98">SUM(AJ96:AJ97)</f>
        <v>1491</v>
      </c>
      <c r="AK98" s="184">
        <f t="shared" si="313"/>
        <v>1448</v>
      </c>
      <c r="AL98" s="184">
        <f t="shared" si="313"/>
        <v>1521</v>
      </c>
      <c r="AM98" s="184">
        <f t="shared" si="313"/>
        <v>1509</v>
      </c>
      <c r="AN98" s="184">
        <f t="shared" si="313"/>
        <v>1444</v>
      </c>
      <c r="AO98" s="184">
        <f t="shared" si="313"/>
        <v>1487</v>
      </c>
      <c r="AP98" s="184">
        <f t="shared" si="313"/>
        <v>1400</v>
      </c>
      <c r="AQ98" s="184">
        <f t="shared" si="313"/>
        <v>1500</v>
      </c>
      <c r="AR98" s="184">
        <f t="shared" si="313"/>
        <v>1554</v>
      </c>
      <c r="AS98" s="184">
        <f t="shared" si="313"/>
        <v>1504</v>
      </c>
      <c r="AT98" s="184">
        <f t="shared" si="313"/>
        <v>1474</v>
      </c>
      <c r="AU98" s="184">
        <f aca="true" t="shared" si="314" ref="AU98:BE98">SUM(AU96:AU97)</f>
        <v>1517</v>
      </c>
      <c r="AV98" s="184">
        <f t="shared" si="314"/>
        <v>1515</v>
      </c>
      <c r="AW98" s="184">
        <f t="shared" si="314"/>
        <v>1508</v>
      </c>
      <c r="AX98" s="184">
        <f t="shared" si="314"/>
        <v>1572</v>
      </c>
      <c r="AY98" s="184">
        <f t="shared" si="314"/>
        <v>1701</v>
      </c>
      <c r="AZ98" s="184">
        <f t="shared" si="314"/>
        <v>1580</v>
      </c>
      <c r="BA98" s="184">
        <f t="shared" si="314"/>
        <v>1547</v>
      </c>
      <c r="BB98" s="184">
        <f t="shared" si="314"/>
        <v>1519</v>
      </c>
      <c r="BC98" s="184">
        <f t="shared" si="314"/>
        <v>1546</v>
      </c>
      <c r="BD98" s="184">
        <f t="shared" si="314"/>
        <v>1512</v>
      </c>
      <c r="BE98" s="184">
        <f t="shared" si="314"/>
        <v>1441</v>
      </c>
      <c r="BF98" s="184">
        <f aca="true" t="shared" si="315" ref="BF98:BP98">SUM(BF96:BF97)</f>
        <v>1472</v>
      </c>
      <c r="BG98" s="184">
        <f t="shared" si="315"/>
        <v>1357</v>
      </c>
      <c r="BH98" s="184">
        <f t="shared" si="315"/>
        <v>1312</v>
      </c>
      <c r="BI98" s="184">
        <f t="shared" si="315"/>
        <v>1285</v>
      </c>
      <c r="BJ98" s="184">
        <f t="shared" si="315"/>
        <v>1193</v>
      </c>
      <c r="BK98" s="184">
        <f t="shared" si="315"/>
        <v>1143</v>
      </c>
      <c r="BL98" s="184">
        <f t="shared" si="315"/>
        <v>1073</v>
      </c>
      <c r="BM98" s="184">
        <f t="shared" si="315"/>
        <v>1034</v>
      </c>
      <c r="BN98" s="184">
        <f t="shared" si="315"/>
        <v>940</v>
      </c>
      <c r="BO98" s="184">
        <f t="shared" si="315"/>
        <v>904</v>
      </c>
      <c r="BP98" s="184">
        <f t="shared" si="315"/>
        <v>759</v>
      </c>
      <c r="BQ98" s="184">
        <f aca="true" t="shared" si="316" ref="BQ98:CA98">SUM(BQ96:BQ97)</f>
        <v>676</v>
      </c>
      <c r="BR98" s="184">
        <f t="shared" si="316"/>
        <v>643</v>
      </c>
      <c r="BS98" s="184">
        <f t="shared" si="316"/>
        <v>619</v>
      </c>
      <c r="BT98" s="184">
        <f t="shared" si="316"/>
        <v>565</v>
      </c>
      <c r="BU98" s="184">
        <f t="shared" si="316"/>
        <v>548</v>
      </c>
      <c r="BV98" s="184">
        <f t="shared" si="316"/>
        <v>530</v>
      </c>
      <c r="BW98" s="184">
        <f t="shared" si="316"/>
        <v>422</v>
      </c>
      <c r="BX98" s="184">
        <f t="shared" si="316"/>
        <v>555</v>
      </c>
      <c r="BY98" s="184">
        <f t="shared" si="316"/>
        <v>435</v>
      </c>
      <c r="BZ98" s="184">
        <f t="shared" si="316"/>
        <v>404</v>
      </c>
      <c r="CA98" s="184">
        <f t="shared" si="316"/>
        <v>415</v>
      </c>
      <c r="CB98" s="184">
        <f aca="true" t="shared" si="317" ref="CB98:CL98">SUM(CB96:CB97)</f>
        <v>348</v>
      </c>
      <c r="CC98" s="184">
        <f t="shared" si="317"/>
        <v>324</v>
      </c>
      <c r="CD98" s="184">
        <f t="shared" si="317"/>
        <v>311</v>
      </c>
      <c r="CE98" s="184">
        <f t="shared" si="317"/>
        <v>280</v>
      </c>
      <c r="CF98" s="184">
        <f t="shared" si="317"/>
        <v>248</v>
      </c>
      <c r="CG98" s="184">
        <f t="shared" si="317"/>
        <v>213</v>
      </c>
      <c r="CH98" s="184">
        <f t="shared" si="317"/>
        <v>163</v>
      </c>
      <c r="CI98" s="184">
        <f t="shared" si="317"/>
        <v>173</v>
      </c>
      <c r="CJ98" s="184">
        <f t="shared" si="317"/>
        <v>138</v>
      </c>
      <c r="CK98" s="184">
        <f t="shared" si="317"/>
        <v>109</v>
      </c>
      <c r="CL98" s="184">
        <f t="shared" si="317"/>
        <v>95</v>
      </c>
      <c r="CM98" s="184">
        <f aca="true" t="shared" si="318" ref="CM98:CW98">SUM(CM96:CM97)</f>
        <v>59</v>
      </c>
      <c r="CN98" s="184">
        <f t="shared" si="318"/>
        <v>56</v>
      </c>
      <c r="CO98" s="184">
        <f t="shared" si="318"/>
        <v>59</v>
      </c>
      <c r="CP98" s="184">
        <f t="shared" si="318"/>
        <v>47</v>
      </c>
      <c r="CQ98" s="184">
        <f t="shared" si="318"/>
        <v>34</v>
      </c>
      <c r="CR98" s="184">
        <f t="shared" si="318"/>
        <v>26</v>
      </c>
      <c r="CS98" s="184">
        <f t="shared" si="318"/>
        <v>19</v>
      </c>
      <c r="CT98" s="184">
        <f t="shared" si="318"/>
        <v>26</v>
      </c>
      <c r="CU98" s="184">
        <f t="shared" si="318"/>
        <v>13</v>
      </c>
      <c r="CV98" s="184">
        <f t="shared" si="318"/>
        <v>10</v>
      </c>
      <c r="CW98" s="184">
        <f t="shared" si="318"/>
        <v>10</v>
      </c>
      <c r="CX98" s="499">
        <f aca="true" t="shared" si="319" ref="CX98:DE98">SUM(CX96:CX97)</f>
        <v>5</v>
      </c>
      <c r="CY98" s="499">
        <f t="shared" si="319"/>
        <v>2</v>
      </c>
      <c r="CZ98" s="499">
        <f t="shared" si="319"/>
        <v>14</v>
      </c>
      <c r="DA98" s="499">
        <f t="shared" si="319"/>
        <v>0</v>
      </c>
      <c r="DB98" s="499">
        <f t="shared" si="319"/>
        <v>759</v>
      </c>
      <c r="DC98" s="499">
        <f t="shared" si="319"/>
        <v>742</v>
      </c>
      <c r="DD98" s="499">
        <f t="shared" si="319"/>
        <v>126</v>
      </c>
      <c r="DE98" s="184">
        <f t="shared" si="319"/>
        <v>93461</v>
      </c>
    </row>
    <row r="99" spans="1:109" s="135" customFormat="1" ht="22.5" customHeight="1">
      <c r="A99" s="133" t="s">
        <v>96</v>
      </c>
      <c r="B99" s="134" t="s">
        <v>10</v>
      </c>
      <c r="C99" s="176">
        <v>154</v>
      </c>
      <c r="D99" s="176">
        <v>162</v>
      </c>
      <c r="E99" s="176">
        <v>150</v>
      </c>
      <c r="F99" s="176">
        <v>202</v>
      </c>
      <c r="G99" s="176">
        <v>205</v>
      </c>
      <c r="H99" s="176">
        <v>225</v>
      </c>
      <c r="I99" s="176">
        <v>214</v>
      </c>
      <c r="J99" s="176">
        <v>221</v>
      </c>
      <c r="K99" s="176">
        <v>302</v>
      </c>
      <c r="L99" s="176">
        <v>341</v>
      </c>
      <c r="M99" s="176">
        <v>440</v>
      </c>
      <c r="N99" s="176">
        <v>482</v>
      </c>
      <c r="O99" s="176">
        <v>518</v>
      </c>
      <c r="P99" s="176">
        <v>340</v>
      </c>
      <c r="Q99" s="176">
        <v>328</v>
      </c>
      <c r="R99" s="176">
        <v>399</v>
      </c>
      <c r="S99" s="176">
        <v>413</v>
      </c>
      <c r="T99" s="176">
        <v>406</v>
      </c>
      <c r="U99" s="176">
        <v>376</v>
      </c>
      <c r="V99" s="176">
        <v>414</v>
      </c>
      <c r="W99" s="176">
        <v>405</v>
      </c>
      <c r="X99" s="176">
        <v>383</v>
      </c>
      <c r="Y99" s="176">
        <v>505</v>
      </c>
      <c r="Z99" s="176">
        <v>393</v>
      </c>
      <c r="AA99" s="176">
        <v>420</v>
      </c>
      <c r="AB99" s="176">
        <v>340</v>
      </c>
      <c r="AC99" s="176">
        <v>364</v>
      </c>
      <c r="AD99" s="176">
        <v>409</v>
      </c>
      <c r="AE99" s="176">
        <v>359</v>
      </c>
      <c r="AF99" s="176">
        <v>397</v>
      </c>
      <c r="AG99" s="176">
        <v>358</v>
      </c>
      <c r="AH99" s="176">
        <v>393</v>
      </c>
      <c r="AI99" s="176">
        <v>401</v>
      </c>
      <c r="AJ99" s="176">
        <v>368</v>
      </c>
      <c r="AK99" s="176">
        <v>373</v>
      </c>
      <c r="AL99" s="176">
        <v>376</v>
      </c>
      <c r="AM99" s="176">
        <v>396</v>
      </c>
      <c r="AN99" s="176">
        <v>366</v>
      </c>
      <c r="AO99" s="176">
        <v>344</v>
      </c>
      <c r="AP99" s="176">
        <v>330</v>
      </c>
      <c r="AQ99" s="176">
        <v>379</v>
      </c>
      <c r="AR99" s="176">
        <v>382</v>
      </c>
      <c r="AS99" s="176">
        <v>387</v>
      </c>
      <c r="AT99" s="176">
        <v>373</v>
      </c>
      <c r="AU99" s="176">
        <v>395</v>
      </c>
      <c r="AV99" s="176">
        <v>396</v>
      </c>
      <c r="AW99" s="176">
        <v>346</v>
      </c>
      <c r="AX99" s="176">
        <v>400</v>
      </c>
      <c r="AY99" s="176">
        <v>384</v>
      </c>
      <c r="AZ99" s="176">
        <v>398</v>
      </c>
      <c r="BA99" s="176">
        <v>404</v>
      </c>
      <c r="BB99" s="176">
        <v>452</v>
      </c>
      <c r="BC99" s="176">
        <v>456</v>
      </c>
      <c r="BD99" s="176">
        <v>424</v>
      </c>
      <c r="BE99" s="176">
        <v>385</v>
      </c>
      <c r="BF99" s="176">
        <v>372</v>
      </c>
      <c r="BG99" s="176">
        <v>432</v>
      </c>
      <c r="BH99" s="176">
        <v>376</v>
      </c>
      <c r="BI99" s="176">
        <v>372</v>
      </c>
      <c r="BJ99" s="176">
        <v>379</v>
      </c>
      <c r="BK99" s="176">
        <v>352</v>
      </c>
      <c r="BL99" s="176">
        <v>349</v>
      </c>
      <c r="BM99" s="176">
        <v>342</v>
      </c>
      <c r="BN99" s="176">
        <v>313</v>
      </c>
      <c r="BO99" s="176">
        <v>270</v>
      </c>
      <c r="BP99" s="176">
        <v>274</v>
      </c>
      <c r="BQ99" s="176">
        <v>215</v>
      </c>
      <c r="BR99" s="176">
        <v>161</v>
      </c>
      <c r="BS99" s="176">
        <v>187</v>
      </c>
      <c r="BT99" s="176">
        <v>188</v>
      </c>
      <c r="BU99" s="176">
        <v>159</v>
      </c>
      <c r="BV99" s="176">
        <v>176</v>
      </c>
      <c r="BW99" s="176">
        <v>144</v>
      </c>
      <c r="BX99" s="176">
        <v>122</v>
      </c>
      <c r="BY99" s="176">
        <v>165</v>
      </c>
      <c r="BZ99" s="176">
        <v>157</v>
      </c>
      <c r="CA99" s="176">
        <v>135</v>
      </c>
      <c r="CB99" s="176">
        <v>126</v>
      </c>
      <c r="CC99" s="176">
        <v>97</v>
      </c>
      <c r="CD99" s="176">
        <v>85</v>
      </c>
      <c r="CE99" s="176">
        <v>91</v>
      </c>
      <c r="CF99" s="176">
        <v>66</v>
      </c>
      <c r="CG99" s="176">
        <v>77</v>
      </c>
      <c r="CH99" s="176">
        <v>43</v>
      </c>
      <c r="CI99" s="176">
        <v>31</v>
      </c>
      <c r="CJ99" s="176">
        <v>30</v>
      </c>
      <c r="CK99" s="176">
        <v>29</v>
      </c>
      <c r="CL99" s="176">
        <v>27</v>
      </c>
      <c r="CM99" s="176">
        <v>30</v>
      </c>
      <c r="CN99" s="176">
        <v>21</v>
      </c>
      <c r="CO99" s="176">
        <v>12</v>
      </c>
      <c r="CP99" s="176">
        <v>14</v>
      </c>
      <c r="CQ99" s="176">
        <v>27</v>
      </c>
      <c r="CR99" s="176">
        <v>9</v>
      </c>
      <c r="CS99" s="176">
        <v>8</v>
      </c>
      <c r="CT99" s="176">
        <v>8</v>
      </c>
      <c r="CU99" s="176">
        <v>10</v>
      </c>
      <c r="CV99" s="176">
        <v>6</v>
      </c>
      <c r="CW99" s="176">
        <v>5</v>
      </c>
      <c r="CX99" s="182">
        <v>2</v>
      </c>
      <c r="CY99" s="182">
        <v>2</v>
      </c>
      <c r="CZ99" s="182">
        <v>11</v>
      </c>
      <c r="DA99" s="182">
        <v>1</v>
      </c>
      <c r="DB99" s="182">
        <v>576</v>
      </c>
      <c r="DC99" s="182">
        <v>629</v>
      </c>
      <c r="DD99" s="182">
        <v>163</v>
      </c>
      <c r="DE99" s="182">
        <f>SUM(C99:DD99)</f>
        <v>27809</v>
      </c>
    </row>
    <row r="100" spans="1:109" s="135" customFormat="1" ht="22.5" customHeight="1">
      <c r="A100" s="133"/>
      <c r="B100" s="134" t="s">
        <v>11</v>
      </c>
      <c r="C100" s="176">
        <v>124</v>
      </c>
      <c r="D100" s="176">
        <v>150</v>
      </c>
      <c r="E100" s="176">
        <v>151</v>
      </c>
      <c r="F100" s="176">
        <v>188</v>
      </c>
      <c r="G100" s="176">
        <v>186</v>
      </c>
      <c r="H100" s="176">
        <v>190</v>
      </c>
      <c r="I100" s="176">
        <v>215</v>
      </c>
      <c r="J100" s="176">
        <v>233</v>
      </c>
      <c r="K100" s="176">
        <v>270</v>
      </c>
      <c r="L100" s="176">
        <v>336</v>
      </c>
      <c r="M100" s="176">
        <v>446</v>
      </c>
      <c r="N100" s="176">
        <v>510</v>
      </c>
      <c r="O100" s="176">
        <v>488</v>
      </c>
      <c r="P100" s="176">
        <v>364</v>
      </c>
      <c r="Q100" s="176">
        <v>358</v>
      </c>
      <c r="R100" s="176">
        <v>390</v>
      </c>
      <c r="S100" s="176">
        <v>420</v>
      </c>
      <c r="T100" s="176">
        <v>455</v>
      </c>
      <c r="U100" s="176">
        <v>382</v>
      </c>
      <c r="V100" s="176">
        <v>368</v>
      </c>
      <c r="W100" s="176">
        <v>391</v>
      </c>
      <c r="X100" s="176">
        <v>368</v>
      </c>
      <c r="Y100" s="176">
        <v>351</v>
      </c>
      <c r="Z100" s="176">
        <v>342</v>
      </c>
      <c r="AA100" s="176">
        <v>383</v>
      </c>
      <c r="AB100" s="176">
        <v>351</v>
      </c>
      <c r="AC100" s="176">
        <v>381</v>
      </c>
      <c r="AD100" s="176">
        <v>344</v>
      </c>
      <c r="AE100" s="176">
        <v>376</v>
      </c>
      <c r="AF100" s="176">
        <v>358</v>
      </c>
      <c r="AG100" s="176">
        <v>387</v>
      </c>
      <c r="AH100" s="176">
        <v>343</v>
      </c>
      <c r="AI100" s="176">
        <v>406</v>
      </c>
      <c r="AJ100" s="176">
        <v>383</v>
      </c>
      <c r="AK100" s="176">
        <v>403</v>
      </c>
      <c r="AL100" s="176">
        <v>396</v>
      </c>
      <c r="AM100" s="176">
        <v>413</v>
      </c>
      <c r="AN100" s="176">
        <v>392</v>
      </c>
      <c r="AO100" s="176">
        <v>428</v>
      </c>
      <c r="AP100" s="176">
        <v>420</v>
      </c>
      <c r="AQ100" s="176">
        <v>446</v>
      </c>
      <c r="AR100" s="176">
        <v>456</v>
      </c>
      <c r="AS100" s="176">
        <v>483</v>
      </c>
      <c r="AT100" s="176">
        <v>455</v>
      </c>
      <c r="AU100" s="176">
        <v>498</v>
      </c>
      <c r="AV100" s="176">
        <v>474</v>
      </c>
      <c r="AW100" s="176">
        <v>473</v>
      </c>
      <c r="AX100" s="176">
        <v>463</v>
      </c>
      <c r="AY100" s="176">
        <v>498</v>
      </c>
      <c r="AZ100" s="176">
        <v>435</v>
      </c>
      <c r="BA100" s="176">
        <v>473</v>
      </c>
      <c r="BB100" s="176">
        <v>455</v>
      </c>
      <c r="BC100" s="176">
        <v>471</v>
      </c>
      <c r="BD100" s="176">
        <v>472</v>
      </c>
      <c r="BE100" s="176">
        <v>485</v>
      </c>
      <c r="BF100" s="176">
        <v>450</v>
      </c>
      <c r="BG100" s="176">
        <v>487</v>
      </c>
      <c r="BH100" s="176">
        <v>454</v>
      </c>
      <c r="BI100" s="176">
        <v>424</v>
      </c>
      <c r="BJ100" s="176">
        <v>416</v>
      </c>
      <c r="BK100" s="176">
        <v>413</v>
      </c>
      <c r="BL100" s="176">
        <v>411</v>
      </c>
      <c r="BM100" s="176">
        <v>387</v>
      </c>
      <c r="BN100" s="176">
        <v>381</v>
      </c>
      <c r="BO100" s="176">
        <v>318</v>
      </c>
      <c r="BP100" s="176">
        <v>286</v>
      </c>
      <c r="BQ100" s="176">
        <v>314</v>
      </c>
      <c r="BR100" s="176">
        <v>248</v>
      </c>
      <c r="BS100" s="176">
        <v>253</v>
      </c>
      <c r="BT100" s="176">
        <v>223</v>
      </c>
      <c r="BU100" s="176">
        <v>188</v>
      </c>
      <c r="BV100" s="176">
        <v>240</v>
      </c>
      <c r="BW100" s="176">
        <v>181</v>
      </c>
      <c r="BX100" s="176">
        <v>259</v>
      </c>
      <c r="BY100" s="176">
        <v>208</v>
      </c>
      <c r="BZ100" s="176">
        <v>201</v>
      </c>
      <c r="CA100" s="176">
        <v>193</v>
      </c>
      <c r="CB100" s="176">
        <v>169</v>
      </c>
      <c r="CC100" s="176">
        <v>175</v>
      </c>
      <c r="CD100" s="176">
        <v>159</v>
      </c>
      <c r="CE100" s="176">
        <v>154</v>
      </c>
      <c r="CF100" s="176">
        <v>107</v>
      </c>
      <c r="CG100" s="176">
        <v>84</v>
      </c>
      <c r="CH100" s="176">
        <v>90</v>
      </c>
      <c r="CI100" s="176">
        <v>82</v>
      </c>
      <c r="CJ100" s="176">
        <v>80</v>
      </c>
      <c r="CK100" s="176">
        <v>66</v>
      </c>
      <c r="CL100" s="176">
        <v>53</v>
      </c>
      <c r="CM100" s="176">
        <v>44</v>
      </c>
      <c r="CN100" s="176">
        <v>30</v>
      </c>
      <c r="CO100" s="176">
        <v>34</v>
      </c>
      <c r="CP100" s="176">
        <v>20</v>
      </c>
      <c r="CQ100" s="176">
        <v>16</v>
      </c>
      <c r="CR100" s="176">
        <v>14</v>
      </c>
      <c r="CS100" s="176">
        <v>13</v>
      </c>
      <c r="CT100" s="176">
        <v>6</v>
      </c>
      <c r="CU100" s="176">
        <v>8</v>
      </c>
      <c r="CV100" s="176">
        <v>7</v>
      </c>
      <c r="CW100" s="176">
        <v>8</v>
      </c>
      <c r="CX100" s="182">
        <v>8</v>
      </c>
      <c r="CY100" s="182">
        <v>7</v>
      </c>
      <c r="CZ100" s="182">
        <v>8</v>
      </c>
      <c r="DA100" s="182" t="s">
        <v>86</v>
      </c>
      <c r="DB100" s="182">
        <v>273</v>
      </c>
      <c r="DC100" s="182">
        <v>454</v>
      </c>
      <c r="DD100" s="182">
        <v>41</v>
      </c>
      <c r="DE100" s="182">
        <f>SUM(C100:DD100)</f>
        <v>30022</v>
      </c>
    </row>
    <row r="101" spans="1:109" s="137" customFormat="1" ht="23.25" customHeight="1">
      <c r="A101" s="121"/>
      <c r="B101" s="136" t="s">
        <v>1</v>
      </c>
      <c r="C101" s="184">
        <f aca="true" t="shared" si="320" ref="C101:M101">SUM(C99:C100)</f>
        <v>278</v>
      </c>
      <c r="D101" s="184">
        <f t="shared" si="320"/>
        <v>312</v>
      </c>
      <c r="E101" s="184">
        <f t="shared" si="320"/>
        <v>301</v>
      </c>
      <c r="F101" s="184">
        <f t="shared" si="320"/>
        <v>390</v>
      </c>
      <c r="G101" s="184">
        <f t="shared" si="320"/>
        <v>391</v>
      </c>
      <c r="H101" s="184">
        <f t="shared" si="320"/>
        <v>415</v>
      </c>
      <c r="I101" s="184">
        <f t="shared" si="320"/>
        <v>429</v>
      </c>
      <c r="J101" s="184">
        <f t="shared" si="320"/>
        <v>454</v>
      </c>
      <c r="K101" s="184">
        <f t="shared" si="320"/>
        <v>572</v>
      </c>
      <c r="L101" s="184">
        <f t="shared" si="320"/>
        <v>677</v>
      </c>
      <c r="M101" s="184">
        <f t="shared" si="320"/>
        <v>886</v>
      </c>
      <c r="N101" s="184">
        <f aca="true" t="shared" si="321" ref="N101:X101">SUM(N99:N100)</f>
        <v>992</v>
      </c>
      <c r="O101" s="184">
        <f t="shared" si="321"/>
        <v>1006</v>
      </c>
      <c r="P101" s="184">
        <f t="shared" si="321"/>
        <v>704</v>
      </c>
      <c r="Q101" s="184">
        <f t="shared" si="321"/>
        <v>686</v>
      </c>
      <c r="R101" s="184">
        <f t="shared" si="321"/>
        <v>789</v>
      </c>
      <c r="S101" s="184">
        <f t="shared" si="321"/>
        <v>833</v>
      </c>
      <c r="T101" s="184">
        <f t="shared" si="321"/>
        <v>861</v>
      </c>
      <c r="U101" s="184">
        <f t="shared" si="321"/>
        <v>758</v>
      </c>
      <c r="V101" s="184">
        <f t="shared" si="321"/>
        <v>782</v>
      </c>
      <c r="W101" s="184">
        <f t="shared" si="321"/>
        <v>796</v>
      </c>
      <c r="X101" s="184">
        <f t="shared" si="321"/>
        <v>751</v>
      </c>
      <c r="Y101" s="184">
        <f aca="true" t="shared" si="322" ref="Y101:AI101">SUM(Y99:Y100)</f>
        <v>856</v>
      </c>
      <c r="Z101" s="184">
        <f t="shared" si="322"/>
        <v>735</v>
      </c>
      <c r="AA101" s="184">
        <f t="shared" si="322"/>
        <v>803</v>
      </c>
      <c r="AB101" s="184">
        <f t="shared" si="322"/>
        <v>691</v>
      </c>
      <c r="AC101" s="184">
        <f t="shared" si="322"/>
        <v>745</v>
      </c>
      <c r="AD101" s="184">
        <f t="shared" si="322"/>
        <v>753</v>
      </c>
      <c r="AE101" s="184">
        <f t="shared" si="322"/>
        <v>735</v>
      </c>
      <c r="AF101" s="184">
        <f t="shared" si="322"/>
        <v>755</v>
      </c>
      <c r="AG101" s="184">
        <f t="shared" si="322"/>
        <v>745</v>
      </c>
      <c r="AH101" s="184">
        <f t="shared" si="322"/>
        <v>736</v>
      </c>
      <c r="AI101" s="184">
        <f t="shared" si="322"/>
        <v>807</v>
      </c>
      <c r="AJ101" s="184">
        <f aca="true" t="shared" si="323" ref="AJ101:AT101">SUM(AJ99:AJ100)</f>
        <v>751</v>
      </c>
      <c r="AK101" s="184">
        <f t="shared" si="323"/>
        <v>776</v>
      </c>
      <c r="AL101" s="184">
        <f t="shared" si="323"/>
        <v>772</v>
      </c>
      <c r="AM101" s="184">
        <f t="shared" si="323"/>
        <v>809</v>
      </c>
      <c r="AN101" s="184">
        <f t="shared" si="323"/>
        <v>758</v>
      </c>
      <c r="AO101" s="184">
        <f t="shared" si="323"/>
        <v>772</v>
      </c>
      <c r="AP101" s="184">
        <f t="shared" si="323"/>
        <v>750</v>
      </c>
      <c r="AQ101" s="184">
        <f t="shared" si="323"/>
        <v>825</v>
      </c>
      <c r="AR101" s="184">
        <f t="shared" si="323"/>
        <v>838</v>
      </c>
      <c r="AS101" s="184">
        <f t="shared" si="323"/>
        <v>870</v>
      </c>
      <c r="AT101" s="184">
        <f t="shared" si="323"/>
        <v>828</v>
      </c>
      <c r="AU101" s="184">
        <f aca="true" t="shared" si="324" ref="AU101:BE101">SUM(AU99:AU100)</f>
        <v>893</v>
      </c>
      <c r="AV101" s="184">
        <f t="shared" si="324"/>
        <v>870</v>
      </c>
      <c r="AW101" s="184">
        <f t="shared" si="324"/>
        <v>819</v>
      </c>
      <c r="AX101" s="184">
        <f t="shared" si="324"/>
        <v>863</v>
      </c>
      <c r="AY101" s="184">
        <f t="shared" si="324"/>
        <v>882</v>
      </c>
      <c r="AZ101" s="184">
        <f t="shared" si="324"/>
        <v>833</v>
      </c>
      <c r="BA101" s="184">
        <f t="shared" si="324"/>
        <v>877</v>
      </c>
      <c r="BB101" s="184">
        <f t="shared" si="324"/>
        <v>907</v>
      </c>
      <c r="BC101" s="184">
        <f t="shared" si="324"/>
        <v>927</v>
      </c>
      <c r="BD101" s="184">
        <f t="shared" si="324"/>
        <v>896</v>
      </c>
      <c r="BE101" s="184">
        <f t="shared" si="324"/>
        <v>870</v>
      </c>
      <c r="BF101" s="184">
        <f aca="true" t="shared" si="325" ref="BF101:BP101">SUM(BF99:BF100)</f>
        <v>822</v>
      </c>
      <c r="BG101" s="184">
        <f t="shared" si="325"/>
        <v>919</v>
      </c>
      <c r="BH101" s="184">
        <f t="shared" si="325"/>
        <v>830</v>
      </c>
      <c r="BI101" s="184">
        <f t="shared" si="325"/>
        <v>796</v>
      </c>
      <c r="BJ101" s="184">
        <f t="shared" si="325"/>
        <v>795</v>
      </c>
      <c r="BK101" s="184">
        <f t="shared" si="325"/>
        <v>765</v>
      </c>
      <c r="BL101" s="184">
        <f t="shared" si="325"/>
        <v>760</v>
      </c>
      <c r="BM101" s="184">
        <f t="shared" si="325"/>
        <v>729</v>
      </c>
      <c r="BN101" s="184">
        <f t="shared" si="325"/>
        <v>694</v>
      </c>
      <c r="BO101" s="184">
        <f t="shared" si="325"/>
        <v>588</v>
      </c>
      <c r="BP101" s="184">
        <f t="shared" si="325"/>
        <v>560</v>
      </c>
      <c r="BQ101" s="184">
        <f aca="true" t="shared" si="326" ref="BQ101:CA101">SUM(BQ99:BQ100)</f>
        <v>529</v>
      </c>
      <c r="BR101" s="184">
        <f t="shared" si="326"/>
        <v>409</v>
      </c>
      <c r="BS101" s="184">
        <f t="shared" si="326"/>
        <v>440</v>
      </c>
      <c r="BT101" s="184">
        <f t="shared" si="326"/>
        <v>411</v>
      </c>
      <c r="BU101" s="184">
        <f t="shared" si="326"/>
        <v>347</v>
      </c>
      <c r="BV101" s="184">
        <f t="shared" si="326"/>
        <v>416</v>
      </c>
      <c r="BW101" s="184">
        <f t="shared" si="326"/>
        <v>325</v>
      </c>
      <c r="BX101" s="184">
        <f t="shared" si="326"/>
        <v>381</v>
      </c>
      <c r="BY101" s="184">
        <f t="shared" si="326"/>
        <v>373</v>
      </c>
      <c r="BZ101" s="184">
        <f t="shared" si="326"/>
        <v>358</v>
      </c>
      <c r="CA101" s="184">
        <f t="shared" si="326"/>
        <v>328</v>
      </c>
      <c r="CB101" s="184">
        <f aca="true" t="shared" si="327" ref="CB101:CL101">SUM(CB99:CB100)</f>
        <v>295</v>
      </c>
      <c r="CC101" s="184">
        <f t="shared" si="327"/>
        <v>272</v>
      </c>
      <c r="CD101" s="184">
        <f t="shared" si="327"/>
        <v>244</v>
      </c>
      <c r="CE101" s="184">
        <f t="shared" si="327"/>
        <v>245</v>
      </c>
      <c r="CF101" s="184">
        <f t="shared" si="327"/>
        <v>173</v>
      </c>
      <c r="CG101" s="184">
        <f t="shared" si="327"/>
        <v>161</v>
      </c>
      <c r="CH101" s="184">
        <f t="shared" si="327"/>
        <v>133</v>
      </c>
      <c r="CI101" s="184">
        <f t="shared" si="327"/>
        <v>113</v>
      </c>
      <c r="CJ101" s="184">
        <f t="shared" si="327"/>
        <v>110</v>
      </c>
      <c r="CK101" s="184">
        <f t="shared" si="327"/>
        <v>95</v>
      </c>
      <c r="CL101" s="184">
        <f t="shared" si="327"/>
        <v>80</v>
      </c>
      <c r="CM101" s="184">
        <f aca="true" t="shared" si="328" ref="CM101:CW101">SUM(CM99:CM100)</f>
        <v>74</v>
      </c>
      <c r="CN101" s="184">
        <f t="shared" si="328"/>
        <v>51</v>
      </c>
      <c r="CO101" s="184">
        <f t="shared" si="328"/>
        <v>46</v>
      </c>
      <c r="CP101" s="184">
        <f t="shared" si="328"/>
        <v>34</v>
      </c>
      <c r="CQ101" s="184">
        <f t="shared" si="328"/>
        <v>43</v>
      </c>
      <c r="CR101" s="184">
        <f t="shared" si="328"/>
        <v>23</v>
      </c>
      <c r="CS101" s="184">
        <f t="shared" si="328"/>
        <v>21</v>
      </c>
      <c r="CT101" s="184">
        <f t="shared" si="328"/>
        <v>14</v>
      </c>
      <c r="CU101" s="184">
        <f t="shared" si="328"/>
        <v>18</v>
      </c>
      <c r="CV101" s="184">
        <f t="shared" si="328"/>
        <v>13</v>
      </c>
      <c r="CW101" s="184">
        <f t="shared" si="328"/>
        <v>13</v>
      </c>
      <c r="CX101" s="499">
        <f aca="true" t="shared" si="329" ref="CX101:DE101">SUM(CX99:CX100)</f>
        <v>10</v>
      </c>
      <c r="CY101" s="499">
        <f t="shared" si="329"/>
        <v>9</v>
      </c>
      <c r="CZ101" s="499">
        <f t="shared" si="329"/>
        <v>19</v>
      </c>
      <c r="DA101" s="499">
        <f t="shared" si="329"/>
        <v>1</v>
      </c>
      <c r="DB101" s="499">
        <f t="shared" si="329"/>
        <v>849</v>
      </c>
      <c r="DC101" s="499">
        <f t="shared" si="329"/>
        <v>1083</v>
      </c>
      <c r="DD101" s="499">
        <f t="shared" si="329"/>
        <v>204</v>
      </c>
      <c r="DE101" s="184">
        <f t="shared" si="329"/>
        <v>57831</v>
      </c>
    </row>
    <row r="102" spans="1:109" s="135" customFormat="1" ht="22.5" customHeight="1">
      <c r="A102" s="133" t="s">
        <v>116</v>
      </c>
      <c r="B102" s="134" t="s">
        <v>10</v>
      </c>
      <c r="C102" s="176">
        <v>578</v>
      </c>
      <c r="D102" s="176">
        <v>618</v>
      </c>
      <c r="E102" s="176">
        <v>641</v>
      </c>
      <c r="F102" s="176">
        <v>626</v>
      </c>
      <c r="G102" s="176">
        <v>612</v>
      </c>
      <c r="H102" s="176">
        <v>714</v>
      </c>
      <c r="I102" s="176">
        <v>714</v>
      </c>
      <c r="J102" s="176">
        <v>664</v>
      </c>
      <c r="K102" s="176">
        <v>733</v>
      </c>
      <c r="L102" s="176">
        <v>684</v>
      </c>
      <c r="M102" s="176">
        <v>709</v>
      </c>
      <c r="N102" s="176">
        <v>677</v>
      </c>
      <c r="O102" s="176">
        <v>762</v>
      </c>
      <c r="P102" s="176">
        <v>750</v>
      </c>
      <c r="Q102" s="176">
        <v>804</v>
      </c>
      <c r="R102" s="176">
        <v>914</v>
      </c>
      <c r="S102" s="176">
        <v>992</v>
      </c>
      <c r="T102" s="176">
        <v>977</v>
      </c>
      <c r="U102" s="176">
        <v>865</v>
      </c>
      <c r="V102" s="176">
        <v>983</v>
      </c>
      <c r="W102" s="176">
        <v>912</v>
      </c>
      <c r="X102" s="176">
        <v>879</v>
      </c>
      <c r="Y102" s="176">
        <v>840</v>
      </c>
      <c r="Z102" s="176">
        <v>860</v>
      </c>
      <c r="AA102" s="176">
        <v>847</v>
      </c>
      <c r="AB102" s="176">
        <v>847</v>
      </c>
      <c r="AC102" s="176">
        <v>805</v>
      </c>
      <c r="AD102" s="176">
        <v>867</v>
      </c>
      <c r="AE102" s="176">
        <v>923</v>
      </c>
      <c r="AF102" s="176">
        <v>967</v>
      </c>
      <c r="AG102" s="176">
        <v>1001</v>
      </c>
      <c r="AH102" s="176">
        <v>975</v>
      </c>
      <c r="AI102" s="176">
        <v>1070</v>
      </c>
      <c r="AJ102" s="176">
        <v>1059</v>
      </c>
      <c r="AK102" s="176">
        <v>1007</v>
      </c>
      <c r="AL102" s="176">
        <v>978</v>
      </c>
      <c r="AM102" s="176">
        <v>980</v>
      </c>
      <c r="AN102" s="176">
        <v>954</v>
      </c>
      <c r="AO102" s="176">
        <v>985</v>
      </c>
      <c r="AP102" s="176">
        <v>898</v>
      </c>
      <c r="AQ102" s="176">
        <v>953</v>
      </c>
      <c r="AR102" s="176">
        <v>945</v>
      </c>
      <c r="AS102" s="176">
        <v>926</v>
      </c>
      <c r="AT102" s="176">
        <v>885</v>
      </c>
      <c r="AU102" s="176">
        <v>932</v>
      </c>
      <c r="AV102" s="176">
        <v>933</v>
      </c>
      <c r="AW102" s="176">
        <v>964</v>
      </c>
      <c r="AX102" s="176">
        <v>965</v>
      </c>
      <c r="AY102" s="176">
        <v>944</v>
      </c>
      <c r="AZ102" s="176">
        <v>974</v>
      </c>
      <c r="BA102" s="176">
        <v>926</v>
      </c>
      <c r="BB102" s="176">
        <v>931</v>
      </c>
      <c r="BC102" s="176">
        <v>925</v>
      </c>
      <c r="BD102" s="176">
        <v>883</v>
      </c>
      <c r="BE102" s="176">
        <v>841</v>
      </c>
      <c r="BF102" s="176">
        <v>824</v>
      </c>
      <c r="BG102" s="176">
        <v>812</v>
      </c>
      <c r="BH102" s="176">
        <v>781</v>
      </c>
      <c r="BI102" s="176">
        <v>743</v>
      </c>
      <c r="BJ102" s="176">
        <v>710</v>
      </c>
      <c r="BK102" s="176">
        <v>648</v>
      </c>
      <c r="BL102" s="176">
        <v>623</v>
      </c>
      <c r="BM102" s="176">
        <v>574</v>
      </c>
      <c r="BN102" s="176">
        <v>530</v>
      </c>
      <c r="BO102" s="176">
        <v>462</v>
      </c>
      <c r="BP102" s="176">
        <v>442</v>
      </c>
      <c r="BQ102" s="176">
        <v>381</v>
      </c>
      <c r="BR102" s="176">
        <v>335</v>
      </c>
      <c r="BS102" s="176">
        <v>364</v>
      </c>
      <c r="BT102" s="176">
        <v>323</v>
      </c>
      <c r="BU102" s="176">
        <v>335</v>
      </c>
      <c r="BV102" s="176">
        <v>328</v>
      </c>
      <c r="BW102" s="176">
        <v>277</v>
      </c>
      <c r="BX102" s="176">
        <v>268</v>
      </c>
      <c r="BY102" s="176">
        <v>264</v>
      </c>
      <c r="BZ102" s="176">
        <v>259</v>
      </c>
      <c r="CA102" s="176">
        <v>225</v>
      </c>
      <c r="CB102" s="176">
        <v>176</v>
      </c>
      <c r="CC102" s="176">
        <v>192</v>
      </c>
      <c r="CD102" s="176">
        <v>130</v>
      </c>
      <c r="CE102" s="176">
        <v>140</v>
      </c>
      <c r="CF102" s="176">
        <v>100</v>
      </c>
      <c r="CG102" s="176">
        <v>90</v>
      </c>
      <c r="CH102" s="176">
        <v>75</v>
      </c>
      <c r="CI102" s="176">
        <v>55</v>
      </c>
      <c r="CJ102" s="176">
        <v>38</v>
      </c>
      <c r="CK102" s="176">
        <v>42</v>
      </c>
      <c r="CL102" s="176">
        <v>56</v>
      </c>
      <c r="CM102" s="176">
        <v>26</v>
      </c>
      <c r="CN102" s="176">
        <v>36</v>
      </c>
      <c r="CO102" s="176">
        <v>26</v>
      </c>
      <c r="CP102" s="176">
        <v>18</v>
      </c>
      <c r="CQ102" s="176">
        <v>6</v>
      </c>
      <c r="CR102" s="176">
        <v>3</v>
      </c>
      <c r="CS102" s="176">
        <v>5</v>
      </c>
      <c r="CT102" s="176">
        <v>7</v>
      </c>
      <c r="CU102" s="176">
        <v>10</v>
      </c>
      <c r="CV102" s="176">
        <v>3</v>
      </c>
      <c r="CW102" s="176">
        <v>3</v>
      </c>
      <c r="CX102" s="182">
        <v>6</v>
      </c>
      <c r="CY102" s="182">
        <v>1</v>
      </c>
      <c r="CZ102" s="182">
        <v>11</v>
      </c>
      <c r="DA102" s="182" t="s">
        <v>86</v>
      </c>
      <c r="DB102" s="182">
        <v>1071</v>
      </c>
      <c r="DC102" s="182">
        <v>359</v>
      </c>
      <c r="DD102" s="182">
        <v>387</v>
      </c>
      <c r="DE102" s="182">
        <f>SUM(C102:DD102)</f>
        <v>61178</v>
      </c>
    </row>
    <row r="103" spans="1:109" s="135" customFormat="1" ht="22.5" customHeight="1">
      <c r="A103" s="133"/>
      <c r="B103" s="134" t="s">
        <v>11</v>
      </c>
      <c r="C103" s="176">
        <v>569</v>
      </c>
      <c r="D103" s="176">
        <v>598</v>
      </c>
      <c r="E103" s="176">
        <v>547</v>
      </c>
      <c r="F103" s="176">
        <v>617</v>
      </c>
      <c r="G103" s="176">
        <v>612</v>
      </c>
      <c r="H103" s="176">
        <v>656</v>
      </c>
      <c r="I103" s="176">
        <v>621</v>
      </c>
      <c r="J103" s="176">
        <v>626</v>
      </c>
      <c r="K103" s="176">
        <v>711</v>
      </c>
      <c r="L103" s="176">
        <v>601</v>
      </c>
      <c r="M103" s="176">
        <v>697</v>
      </c>
      <c r="N103" s="176">
        <v>649</v>
      </c>
      <c r="O103" s="176">
        <v>749</v>
      </c>
      <c r="P103" s="176">
        <v>712</v>
      </c>
      <c r="Q103" s="176">
        <v>794</v>
      </c>
      <c r="R103" s="176">
        <v>892</v>
      </c>
      <c r="S103" s="176">
        <v>964</v>
      </c>
      <c r="T103" s="176">
        <v>995</v>
      </c>
      <c r="U103" s="176">
        <v>946</v>
      </c>
      <c r="V103" s="176">
        <v>902</v>
      </c>
      <c r="W103" s="176">
        <v>890</v>
      </c>
      <c r="X103" s="176">
        <v>922</v>
      </c>
      <c r="Y103" s="176">
        <v>918</v>
      </c>
      <c r="Z103" s="176">
        <v>888</v>
      </c>
      <c r="AA103" s="176">
        <v>947</v>
      </c>
      <c r="AB103" s="176">
        <v>837</v>
      </c>
      <c r="AC103" s="176">
        <v>905</v>
      </c>
      <c r="AD103" s="176">
        <v>966</v>
      </c>
      <c r="AE103" s="176">
        <v>939</v>
      </c>
      <c r="AF103" s="176">
        <v>923</v>
      </c>
      <c r="AG103" s="176">
        <v>1030</v>
      </c>
      <c r="AH103" s="176">
        <v>1039</v>
      </c>
      <c r="AI103" s="176">
        <v>1142</v>
      </c>
      <c r="AJ103" s="176">
        <v>1136</v>
      </c>
      <c r="AK103" s="176">
        <v>1132</v>
      </c>
      <c r="AL103" s="176">
        <v>1116</v>
      </c>
      <c r="AM103" s="176">
        <v>1083</v>
      </c>
      <c r="AN103" s="176">
        <v>1102</v>
      </c>
      <c r="AO103" s="176">
        <v>1059</v>
      </c>
      <c r="AP103" s="176">
        <v>990</v>
      </c>
      <c r="AQ103" s="176">
        <v>1053</v>
      </c>
      <c r="AR103" s="176">
        <v>1107</v>
      </c>
      <c r="AS103" s="176">
        <v>1098</v>
      </c>
      <c r="AT103" s="176">
        <v>1084</v>
      </c>
      <c r="AU103" s="176">
        <v>1145</v>
      </c>
      <c r="AV103" s="176">
        <v>1104</v>
      </c>
      <c r="AW103" s="176">
        <v>1118</v>
      </c>
      <c r="AX103" s="176">
        <v>1219</v>
      </c>
      <c r="AY103" s="176">
        <v>1149</v>
      </c>
      <c r="AZ103" s="176">
        <v>1223</v>
      </c>
      <c r="BA103" s="176">
        <v>1141</v>
      </c>
      <c r="BB103" s="176">
        <v>1098</v>
      </c>
      <c r="BC103" s="176">
        <v>1156</v>
      </c>
      <c r="BD103" s="176">
        <v>1082</v>
      </c>
      <c r="BE103" s="176">
        <v>1055</v>
      </c>
      <c r="BF103" s="176">
        <v>1029</v>
      </c>
      <c r="BG103" s="176">
        <v>1045</v>
      </c>
      <c r="BH103" s="176">
        <v>971</v>
      </c>
      <c r="BI103" s="176">
        <v>868</v>
      </c>
      <c r="BJ103" s="176">
        <v>902</v>
      </c>
      <c r="BK103" s="176">
        <v>841</v>
      </c>
      <c r="BL103" s="176">
        <v>774</v>
      </c>
      <c r="BM103" s="176">
        <v>767</v>
      </c>
      <c r="BN103" s="176">
        <v>721</v>
      </c>
      <c r="BO103" s="176">
        <v>569</v>
      </c>
      <c r="BP103" s="176">
        <v>574</v>
      </c>
      <c r="BQ103" s="176">
        <v>521</v>
      </c>
      <c r="BR103" s="176">
        <v>507</v>
      </c>
      <c r="BS103" s="176">
        <v>470</v>
      </c>
      <c r="BT103" s="176">
        <v>417</v>
      </c>
      <c r="BU103" s="176">
        <v>436</v>
      </c>
      <c r="BV103" s="176">
        <v>424</v>
      </c>
      <c r="BW103" s="176">
        <v>379</v>
      </c>
      <c r="BX103" s="176">
        <v>424</v>
      </c>
      <c r="BY103" s="176">
        <v>380</v>
      </c>
      <c r="BZ103" s="176">
        <v>349</v>
      </c>
      <c r="CA103" s="176">
        <v>366</v>
      </c>
      <c r="CB103" s="176">
        <v>274</v>
      </c>
      <c r="CC103" s="176">
        <v>237</v>
      </c>
      <c r="CD103" s="176">
        <v>220</v>
      </c>
      <c r="CE103" s="176">
        <v>237</v>
      </c>
      <c r="CF103" s="176">
        <v>183</v>
      </c>
      <c r="CG103" s="176">
        <v>175</v>
      </c>
      <c r="CH103" s="176">
        <v>151</v>
      </c>
      <c r="CI103" s="176">
        <v>133</v>
      </c>
      <c r="CJ103" s="176">
        <v>106</v>
      </c>
      <c r="CK103" s="176">
        <v>85</v>
      </c>
      <c r="CL103" s="176">
        <v>99</v>
      </c>
      <c r="CM103" s="176">
        <v>80</v>
      </c>
      <c r="CN103" s="176">
        <v>52</v>
      </c>
      <c r="CO103" s="176">
        <v>49</v>
      </c>
      <c r="CP103" s="176">
        <v>29</v>
      </c>
      <c r="CQ103" s="176">
        <v>17</v>
      </c>
      <c r="CR103" s="176">
        <v>15</v>
      </c>
      <c r="CS103" s="176">
        <v>17</v>
      </c>
      <c r="CT103" s="176">
        <v>18</v>
      </c>
      <c r="CU103" s="176">
        <v>12</v>
      </c>
      <c r="CV103" s="176">
        <v>8</v>
      </c>
      <c r="CW103" s="176">
        <v>4</v>
      </c>
      <c r="CX103" s="182">
        <v>5</v>
      </c>
      <c r="CY103" s="182">
        <v>4</v>
      </c>
      <c r="CZ103" s="182">
        <v>13</v>
      </c>
      <c r="DA103" s="182" t="s">
        <v>86</v>
      </c>
      <c r="DB103" s="182">
        <v>796</v>
      </c>
      <c r="DC103" s="182">
        <v>290</v>
      </c>
      <c r="DD103" s="182">
        <v>325</v>
      </c>
      <c r="DE103" s="182">
        <f>SUM(C103:DD103)</f>
        <v>68622</v>
      </c>
    </row>
    <row r="104" spans="1:109" s="137" customFormat="1" ht="23.25" customHeight="1">
      <c r="A104" s="121"/>
      <c r="B104" s="136" t="s">
        <v>1</v>
      </c>
      <c r="C104" s="184">
        <f aca="true" t="shared" si="330" ref="C104:M104">SUM(C102:C103)</f>
        <v>1147</v>
      </c>
      <c r="D104" s="184">
        <f t="shared" si="330"/>
        <v>1216</v>
      </c>
      <c r="E104" s="184">
        <f t="shared" si="330"/>
        <v>1188</v>
      </c>
      <c r="F104" s="184">
        <f t="shared" si="330"/>
        <v>1243</v>
      </c>
      <c r="G104" s="184">
        <f t="shared" si="330"/>
        <v>1224</v>
      </c>
      <c r="H104" s="184">
        <f t="shared" si="330"/>
        <v>1370</v>
      </c>
      <c r="I104" s="184">
        <f t="shared" si="330"/>
        <v>1335</v>
      </c>
      <c r="J104" s="184">
        <f t="shared" si="330"/>
        <v>1290</v>
      </c>
      <c r="K104" s="184">
        <f t="shared" si="330"/>
        <v>1444</v>
      </c>
      <c r="L104" s="184">
        <f t="shared" si="330"/>
        <v>1285</v>
      </c>
      <c r="M104" s="184">
        <f t="shared" si="330"/>
        <v>1406</v>
      </c>
      <c r="N104" s="184">
        <f aca="true" t="shared" si="331" ref="N104:X104">SUM(N102:N103)</f>
        <v>1326</v>
      </c>
      <c r="O104" s="184">
        <f t="shared" si="331"/>
        <v>1511</v>
      </c>
      <c r="P104" s="184">
        <f t="shared" si="331"/>
        <v>1462</v>
      </c>
      <c r="Q104" s="184">
        <f t="shared" si="331"/>
        <v>1598</v>
      </c>
      <c r="R104" s="184">
        <f t="shared" si="331"/>
        <v>1806</v>
      </c>
      <c r="S104" s="184">
        <f t="shared" si="331"/>
        <v>1956</v>
      </c>
      <c r="T104" s="184">
        <f t="shared" si="331"/>
        <v>1972</v>
      </c>
      <c r="U104" s="184">
        <f t="shared" si="331"/>
        <v>1811</v>
      </c>
      <c r="V104" s="184">
        <f t="shared" si="331"/>
        <v>1885</v>
      </c>
      <c r="W104" s="184">
        <f t="shared" si="331"/>
        <v>1802</v>
      </c>
      <c r="X104" s="184">
        <f t="shared" si="331"/>
        <v>1801</v>
      </c>
      <c r="Y104" s="184">
        <f aca="true" t="shared" si="332" ref="Y104:AI104">SUM(Y102:Y103)</f>
        <v>1758</v>
      </c>
      <c r="Z104" s="184">
        <f t="shared" si="332"/>
        <v>1748</v>
      </c>
      <c r="AA104" s="184">
        <f t="shared" si="332"/>
        <v>1794</v>
      </c>
      <c r="AB104" s="184">
        <f t="shared" si="332"/>
        <v>1684</v>
      </c>
      <c r="AC104" s="184">
        <f t="shared" si="332"/>
        <v>1710</v>
      </c>
      <c r="AD104" s="184">
        <f t="shared" si="332"/>
        <v>1833</v>
      </c>
      <c r="AE104" s="184">
        <f t="shared" si="332"/>
        <v>1862</v>
      </c>
      <c r="AF104" s="184">
        <f t="shared" si="332"/>
        <v>1890</v>
      </c>
      <c r="AG104" s="184">
        <f t="shared" si="332"/>
        <v>2031</v>
      </c>
      <c r="AH104" s="184">
        <f t="shared" si="332"/>
        <v>2014</v>
      </c>
      <c r="AI104" s="184">
        <f t="shared" si="332"/>
        <v>2212</v>
      </c>
      <c r="AJ104" s="184">
        <f aca="true" t="shared" si="333" ref="AJ104:AT104">SUM(AJ102:AJ103)</f>
        <v>2195</v>
      </c>
      <c r="AK104" s="184">
        <f t="shared" si="333"/>
        <v>2139</v>
      </c>
      <c r="AL104" s="184">
        <f t="shared" si="333"/>
        <v>2094</v>
      </c>
      <c r="AM104" s="184">
        <f t="shared" si="333"/>
        <v>2063</v>
      </c>
      <c r="AN104" s="184">
        <f t="shared" si="333"/>
        <v>2056</v>
      </c>
      <c r="AO104" s="184">
        <f t="shared" si="333"/>
        <v>2044</v>
      </c>
      <c r="AP104" s="184">
        <f t="shared" si="333"/>
        <v>1888</v>
      </c>
      <c r="AQ104" s="184">
        <f t="shared" si="333"/>
        <v>2006</v>
      </c>
      <c r="AR104" s="184">
        <f t="shared" si="333"/>
        <v>2052</v>
      </c>
      <c r="AS104" s="184">
        <f t="shared" si="333"/>
        <v>2024</v>
      </c>
      <c r="AT104" s="184">
        <f t="shared" si="333"/>
        <v>1969</v>
      </c>
      <c r="AU104" s="184">
        <f aca="true" t="shared" si="334" ref="AU104:BE104">SUM(AU102:AU103)</f>
        <v>2077</v>
      </c>
      <c r="AV104" s="184">
        <f t="shared" si="334"/>
        <v>2037</v>
      </c>
      <c r="AW104" s="184">
        <f t="shared" si="334"/>
        <v>2082</v>
      </c>
      <c r="AX104" s="184">
        <f t="shared" si="334"/>
        <v>2184</v>
      </c>
      <c r="AY104" s="184">
        <f t="shared" si="334"/>
        <v>2093</v>
      </c>
      <c r="AZ104" s="184">
        <f t="shared" si="334"/>
        <v>2197</v>
      </c>
      <c r="BA104" s="184">
        <f t="shared" si="334"/>
        <v>2067</v>
      </c>
      <c r="BB104" s="184">
        <f t="shared" si="334"/>
        <v>2029</v>
      </c>
      <c r="BC104" s="184">
        <f t="shared" si="334"/>
        <v>2081</v>
      </c>
      <c r="BD104" s="184">
        <f t="shared" si="334"/>
        <v>1965</v>
      </c>
      <c r="BE104" s="184">
        <f t="shared" si="334"/>
        <v>1896</v>
      </c>
      <c r="BF104" s="184">
        <f aca="true" t="shared" si="335" ref="BF104:BP104">SUM(BF102:BF103)</f>
        <v>1853</v>
      </c>
      <c r="BG104" s="184">
        <f t="shared" si="335"/>
        <v>1857</v>
      </c>
      <c r="BH104" s="184">
        <f t="shared" si="335"/>
        <v>1752</v>
      </c>
      <c r="BI104" s="184">
        <f t="shared" si="335"/>
        <v>1611</v>
      </c>
      <c r="BJ104" s="184">
        <f t="shared" si="335"/>
        <v>1612</v>
      </c>
      <c r="BK104" s="184">
        <f t="shared" si="335"/>
        <v>1489</v>
      </c>
      <c r="BL104" s="184">
        <f t="shared" si="335"/>
        <v>1397</v>
      </c>
      <c r="BM104" s="184">
        <f t="shared" si="335"/>
        <v>1341</v>
      </c>
      <c r="BN104" s="184">
        <f t="shared" si="335"/>
        <v>1251</v>
      </c>
      <c r="BO104" s="184">
        <f t="shared" si="335"/>
        <v>1031</v>
      </c>
      <c r="BP104" s="184">
        <f t="shared" si="335"/>
        <v>1016</v>
      </c>
      <c r="BQ104" s="184">
        <f aca="true" t="shared" si="336" ref="BQ104:CA104">SUM(BQ102:BQ103)</f>
        <v>902</v>
      </c>
      <c r="BR104" s="184">
        <f t="shared" si="336"/>
        <v>842</v>
      </c>
      <c r="BS104" s="184">
        <f t="shared" si="336"/>
        <v>834</v>
      </c>
      <c r="BT104" s="184">
        <f t="shared" si="336"/>
        <v>740</v>
      </c>
      <c r="BU104" s="184">
        <f t="shared" si="336"/>
        <v>771</v>
      </c>
      <c r="BV104" s="184">
        <f t="shared" si="336"/>
        <v>752</v>
      </c>
      <c r="BW104" s="184">
        <f t="shared" si="336"/>
        <v>656</v>
      </c>
      <c r="BX104" s="184">
        <f t="shared" si="336"/>
        <v>692</v>
      </c>
      <c r="BY104" s="184">
        <f t="shared" si="336"/>
        <v>644</v>
      </c>
      <c r="BZ104" s="184">
        <f t="shared" si="336"/>
        <v>608</v>
      </c>
      <c r="CA104" s="184">
        <f t="shared" si="336"/>
        <v>591</v>
      </c>
      <c r="CB104" s="184">
        <f aca="true" t="shared" si="337" ref="CB104:CL104">SUM(CB102:CB103)</f>
        <v>450</v>
      </c>
      <c r="CC104" s="184">
        <f t="shared" si="337"/>
        <v>429</v>
      </c>
      <c r="CD104" s="184">
        <f t="shared" si="337"/>
        <v>350</v>
      </c>
      <c r="CE104" s="184">
        <f t="shared" si="337"/>
        <v>377</v>
      </c>
      <c r="CF104" s="184">
        <f t="shared" si="337"/>
        <v>283</v>
      </c>
      <c r="CG104" s="184">
        <f t="shared" si="337"/>
        <v>265</v>
      </c>
      <c r="CH104" s="184">
        <f t="shared" si="337"/>
        <v>226</v>
      </c>
      <c r="CI104" s="184">
        <f t="shared" si="337"/>
        <v>188</v>
      </c>
      <c r="CJ104" s="184">
        <f t="shared" si="337"/>
        <v>144</v>
      </c>
      <c r="CK104" s="184">
        <f t="shared" si="337"/>
        <v>127</v>
      </c>
      <c r="CL104" s="184">
        <f t="shared" si="337"/>
        <v>155</v>
      </c>
      <c r="CM104" s="184">
        <f aca="true" t="shared" si="338" ref="CM104:CW104">SUM(CM102:CM103)</f>
        <v>106</v>
      </c>
      <c r="CN104" s="184">
        <f t="shared" si="338"/>
        <v>88</v>
      </c>
      <c r="CO104" s="184">
        <f t="shared" si="338"/>
        <v>75</v>
      </c>
      <c r="CP104" s="184">
        <f t="shared" si="338"/>
        <v>47</v>
      </c>
      <c r="CQ104" s="184">
        <f t="shared" si="338"/>
        <v>23</v>
      </c>
      <c r="CR104" s="184">
        <f t="shared" si="338"/>
        <v>18</v>
      </c>
      <c r="CS104" s="184">
        <f t="shared" si="338"/>
        <v>22</v>
      </c>
      <c r="CT104" s="184">
        <f t="shared" si="338"/>
        <v>25</v>
      </c>
      <c r="CU104" s="184">
        <f t="shared" si="338"/>
        <v>22</v>
      </c>
      <c r="CV104" s="184">
        <f t="shared" si="338"/>
        <v>11</v>
      </c>
      <c r="CW104" s="184">
        <f t="shared" si="338"/>
        <v>7</v>
      </c>
      <c r="CX104" s="499">
        <f aca="true" t="shared" si="339" ref="CX104:DE104">SUM(CX102:CX103)</f>
        <v>11</v>
      </c>
      <c r="CY104" s="499">
        <f t="shared" si="339"/>
        <v>5</v>
      </c>
      <c r="CZ104" s="499">
        <f t="shared" si="339"/>
        <v>24</v>
      </c>
      <c r="DA104" s="499">
        <f t="shared" si="339"/>
        <v>0</v>
      </c>
      <c r="DB104" s="499">
        <f t="shared" si="339"/>
        <v>1867</v>
      </c>
      <c r="DC104" s="499">
        <f t="shared" si="339"/>
        <v>649</v>
      </c>
      <c r="DD104" s="499">
        <f t="shared" si="339"/>
        <v>712</v>
      </c>
      <c r="DE104" s="184">
        <f t="shared" si="339"/>
        <v>129800</v>
      </c>
    </row>
    <row r="105" spans="1:109" s="135" customFormat="1" ht="22.5" customHeight="1">
      <c r="A105" s="133" t="s">
        <v>108</v>
      </c>
      <c r="B105" s="134" t="s">
        <v>10</v>
      </c>
      <c r="C105" s="176">
        <v>829</v>
      </c>
      <c r="D105" s="176">
        <v>894</v>
      </c>
      <c r="E105" s="176">
        <v>845</v>
      </c>
      <c r="F105" s="176">
        <v>910</v>
      </c>
      <c r="G105" s="176">
        <v>879</v>
      </c>
      <c r="H105" s="176">
        <v>938</v>
      </c>
      <c r="I105" s="176">
        <v>970</v>
      </c>
      <c r="J105" s="176">
        <v>1083</v>
      </c>
      <c r="K105" s="176">
        <v>1027</v>
      </c>
      <c r="L105" s="176">
        <v>984</v>
      </c>
      <c r="M105" s="176">
        <v>1036</v>
      </c>
      <c r="N105" s="176">
        <v>927</v>
      </c>
      <c r="O105" s="176">
        <v>1025</v>
      </c>
      <c r="P105" s="176">
        <v>958</v>
      </c>
      <c r="Q105" s="176">
        <v>987</v>
      </c>
      <c r="R105" s="176">
        <v>1125</v>
      </c>
      <c r="S105" s="176">
        <v>1129</v>
      </c>
      <c r="T105" s="176">
        <v>1146</v>
      </c>
      <c r="U105" s="176">
        <v>1034</v>
      </c>
      <c r="V105" s="176">
        <v>1042</v>
      </c>
      <c r="W105" s="176">
        <v>1004</v>
      </c>
      <c r="X105" s="176">
        <v>869</v>
      </c>
      <c r="Y105" s="176">
        <v>752</v>
      </c>
      <c r="Z105" s="176">
        <v>847</v>
      </c>
      <c r="AA105" s="176">
        <v>775</v>
      </c>
      <c r="AB105" s="176">
        <v>769</v>
      </c>
      <c r="AC105" s="176">
        <v>828</v>
      </c>
      <c r="AD105" s="176">
        <v>823</v>
      </c>
      <c r="AE105" s="176">
        <v>860</v>
      </c>
      <c r="AF105" s="176">
        <v>908</v>
      </c>
      <c r="AG105" s="176">
        <v>983</v>
      </c>
      <c r="AH105" s="176">
        <v>998</v>
      </c>
      <c r="AI105" s="176">
        <v>1027</v>
      </c>
      <c r="AJ105" s="176">
        <v>1103</v>
      </c>
      <c r="AK105" s="176">
        <v>1050</v>
      </c>
      <c r="AL105" s="176">
        <v>1084</v>
      </c>
      <c r="AM105" s="176">
        <v>1179</v>
      </c>
      <c r="AN105" s="176">
        <v>1150</v>
      </c>
      <c r="AO105" s="176">
        <v>1057</v>
      </c>
      <c r="AP105" s="176">
        <v>1092</v>
      </c>
      <c r="AQ105" s="176">
        <v>1192</v>
      </c>
      <c r="AR105" s="176">
        <v>1185</v>
      </c>
      <c r="AS105" s="176">
        <v>1196</v>
      </c>
      <c r="AT105" s="176">
        <v>1184</v>
      </c>
      <c r="AU105" s="176">
        <v>1174</v>
      </c>
      <c r="AV105" s="176">
        <v>1200</v>
      </c>
      <c r="AW105" s="176">
        <v>1142</v>
      </c>
      <c r="AX105" s="176">
        <v>1160</v>
      </c>
      <c r="AY105" s="176">
        <v>1115</v>
      </c>
      <c r="AZ105" s="176">
        <v>1083</v>
      </c>
      <c r="BA105" s="176">
        <v>1027</v>
      </c>
      <c r="BB105" s="176">
        <v>970</v>
      </c>
      <c r="BC105" s="176">
        <v>930</v>
      </c>
      <c r="BD105" s="135">
        <v>868</v>
      </c>
      <c r="BE105" s="176">
        <v>789</v>
      </c>
      <c r="BF105" s="176">
        <v>718</v>
      </c>
      <c r="BG105" s="176">
        <v>728</v>
      </c>
      <c r="BH105" s="176">
        <v>670</v>
      </c>
      <c r="BI105" s="176">
        <v>613</v>
      </c>
      <c r="BJ105" s="176">
        <v>545</v>
      </c>
      <c r="BK105" s="176">
        <v>558</v>
      </c>
      <c r="BL105" s="176">
        <v>487</v>
      </c>
      <c r="BM105" s="176">
        <v>442</v>
      </c>
      <c r="BN105" s="176">
        <v>435</v>
      </c>
      <c r="BO105" s="176">
        <v>348</v>
      </c>
      <c r="BP105" s="176">
        <v>293</v>
      </c>
      <c r="BQ105" s="176">
        <v>266</v>
      </c>
      <c r="BR105" s="176">
        <v>230</v>
      </c>
      <c r="BS105" s="176">
        <v>244</v>
      </c>
      <c r="BT105" s="176">
        <v>211</v>
      </c>
      <c r="BU105" s="176">
        <v>200</v>
      </c>
      <c r="BV105" s="176">
        <v>223</v>
      </c>
      <c r="BW105" s="176">
        <v>159</v>
      </c>
      <c r="BX105" s="176">
        <v>175</v>
      </c>
      <c r="BY105" s="176">
        <v>158</v>
      </c>
      <c r="BZ105" s="176">
        <v>164</v>
      </c>
      <c r="CA105" s="176">
        <v>123</v>
      </c>
      <c r="CB105" s="176">
        <v>102</v>
      </c>
      <c r="CC105" s="176">
        <v>117</v>
      </c>
      <c r="CD105" s="176">
        <v>68</v>
      </c>
      <c r="CE105" s="176">
        <v>81</v>
      </c>
      <c r="CF105" s="176">
        <v>60</v>
      </c>
      <c r="CG105" s="176">
        <v>49</v>
      </c>
      <c r="CH105" s="176">
        <v>47</v>
      </c>
      <c r="CI105" s="176">
        <v>36</v>
      </c>
      <c r="CJ105" s="176">
        <v>35</v>
      </c>
      <c r="CK105" s="176">
        <v>30</v>
      </c>
      <c r="CL105" s="176">
        <v>27</v>
      </c>
      <c r="CM105" s="176">
        <v>28</v>
      </c>
      <c r="CN105" s="176">
        <v>14</v>
      </c>
      <c r="CO105" s="176">
        <v>15</v>
      </c>
      <c r="CP105" s="176">
        <v>5</v>
      </c>
      <c r="CQ105" s="176">
        <v>13</v>
      </c>
      <c r="CR105" s="176">
        <v>2</v>
      </c>
      <c r="CS105" s="176">
        <v>7</v>
      </c>
      <c r="CT105" s="176">
        <v>1</v>
      </c>
      <c r="CU105" s="182">
        <v>4</v>
      </c>
      <c r="CV105" s="182">
        <v>3</v>
      </c>
      <c r="CW105" s="176">
        <v>2</v>
      </c>
      <c r="CX105" s="182" t="s">
        <v>86</v>
      </c>
      <c r="CY105" s="182">
        <v>1</v>
      </c>
      <c r="CZ105" s="182" t="s">
        <v>86</v>
      </c>
      <c r="DA105" s="182">
        <v>1</v>
      </c>
      <c r="DB105" s="182">
        <v>408</v>
      </c>
      <c r="DC105" s="182">
        <v>227</v>
      </c>
      <c r="DD105" s="182">
        <v>525</v>
      </c>
      <c r="DE105" s="182">
        <f>SUM(C105:DD105)</f>
        <v>65039</v>
      </c>
    </row>
    <row r="106" spans="1:109" s="135" customFormat="1" ht="22.5" customHeight="1">
      <c r="A106" s="133"/>
      <c r="B106" s="134" t="s">
        <v>11</v>
      </c>
      <c r="C106" s="176">
        <v>821</v>
      </c>
      <c r="D106" s="176">
        <v>807</v>
      </c>
      <c r="E106" s="176">
        <v>792</v>
      </c>
      <c r="F106" s="176">
        <v>872</v>
      </c>
      <c r="G106" s="176">
        <v>858</v>
      </c>
      <c r="H106" s="176">
        <v>930</v>
      </c>
      <c r="I106" s="176">
        <v>916</v>
      </c>
      <c r="J106" s="176">
        <v>937</v>
      </c>
      <c r="K106" s="176">
        <v>913</v>
      </c>
      <c r="L106" s="176">
        <v>955</v>
      </c>
      <c r="M106" s="176">
        <v>994</v>
      </c>
      <c r="N106" s="176">
        <v>916</v>
      </c>
      <c r="O106" s="176">
        <v>1012</v>
      </c>
      <c r="P106" s="176">
        <v>979</v>
      </c>
      <c r="Q106" s="176">
        <v>1104</v>
      </c>
      <c r="R106" s="176">
        <v>1161</v>
      </c>
      <c r="S106" s="176">
        <v>1150</v>
      </c>
      <c r="T106" s="176">
        <v>1172</v>
      </c>
      <c r="U106" s="176">
        <v>991</v>
      </c>
      <c r="V106" s="176">
        <v>1007</v>
      </c>
      <c r="W106" s="176">
        <v>1031</v>
      </c>
      <c r="X106" s="176">
        <v>954</v>
      </c>
      <c r="Y106" s="176">
        <v>963</v>
      </c>
      <c r="Z106" s="176">
        <v>835</v>
      </c>
      <c r="AA106" s="176">
        <v>901</v>
      </c>
      <c r="AB106" s="176">
        <v>804</v>
      </c>
      <c r="AC106" s="176">
        <v>855</v>
      </c>
      <c r="AD106" s="176">
        <v>959</v>
      </c>
      <c r="AE106" s="176">
        <v>944</v>
      </c>
      <c r="AF106" s="176">
        <v>980</v>
      </c>
      <c r="AG106" s="176">
        <v>1089</v>
      </c>
      <c r="AH106" s="176">
        <v>1181</v>
      </c>
      <c r="AI106" s="176">
        <v>1269</v>
      </c>
      <c r="AJ106" s="176">
        <v>1243</v>
      </c>
      <c r="AK106" s="176">
        <v>1253</v>
      </c>
      <c r="AL106" s="176">
        <v>1296</v>
      </c>
      <c r="AM106" s="176">
        <v>1329</v>
      </c>
      <c r="AN106" s="176">
        <v>1364</v>
      </c>
      <c r="AO106" s="176">
        <v>1345</v>
      </c>
      <c r="AP106" s="176">
        <v>1309</v>
      </c>
      <c r="AQ106" s="176">
        <v>1418</v>
      </c>
      <c r="AR106" s="176">
        <v>1452</v>
      </c>
      <c r="AS106" s="176">
        <v>1437</v>
      </c>
      <c r="AT106" s="176">
        <v>1428</v>
      </c>
      <c r="AU106" s="176">
        <v>1504</v>
      </c>
      <c r="AV106" s="176">
        <v>1412</v>
      </c>
      <c r="AW106" s="176">
        <v>1341</v>
      </c>
      <c r="AX106" s="176">
        <v>1337</v>
      </c>
      <c r="AY106" s="176">
        <v>1284</v>
      </c>
      <c r="AZ106" s="176">
        <v>1210</v>
      </c>
      <c r="BA106" s="176">
        <v>1197</v>
      </c>
      <c r="BB106" s="176">
        <v>1117</v>
      </c>
      <c r="BC106" s="176">
        <v>1095</v>
      </c>
      <c r="BD106" s="135">
        <v>1017</v>
      </c>
      <c r="BE106" s="176">
        <v>882</v>
      </c>
      <c r="BF106" s="176">
        <v>864</v>
      </c>
      <c r="BG106" s="176">
        <v>805</v>
      </c>
      <c r="BH106" s="176">
        <v>794</v>
      </c>
      <c r="BI106" s="176">
        <v>703</v>
      </c>
      <c r="BJ106" s="176">
        <v>633</v>
      </c>
      <c r="BK106" s="176">
        <v>634</v>
      </c>
      <c r="BL106" s="176">
        <v>583</v>
      </c>
      <c r="BM106" s="176">
        <v>566</v>
      </c>
      <c r="BN106" s="176">
        <v>477</v>
      </c>
      <c r="BO106" s="176">
        <v>414</v>
      </c>
      <c r="BP106" s="176">
        <v>368</v>
      </c>
      <c r="BQ106" s="176">
        <v>363</v>
      </c>
      <c r="BR106" s="176">
        <v>296</v>
      </c>
      <c r="BS106" s="176">
        <v>348</v>
      </c>
      <c r="BT106" s="176">
        <v>254</v>
      </c>
      <c r="BU106" s="176">
        <v>292</v>
      </c>
      <c r="BV106" s="176">
        <v>261</v>
      </c>
      <c r="BW106" s="176">
        <v>228</v>
      </c>
      <c r="BX106" s="176">
        <v>269</v>
      </c>
      <c r="BY106" s="176">
        <v>212</v>
      </c>
      <c r="BZ106" s="176">
        <v>217</v>
      </c>
      <c r="CA106" s="176">
        <v>198</v>
      </c>
      <c r="CB106" s="176">
        <v>154</v>
      </c>
      <c r="CC106" s="176">
        <v>160</v>
      </c>
      <c r="CD106" s="176">
        <v>132</v>
      </c>
      <c r="CE106" s="176">
        <v>137</v>
      </c>
      <c r="CF106" s="176">
        <v>99</v>
      </c>
      <c r="CG106" s="176">
        <v>90</v>
      </c>
      <c r="CH106" s="176">
        <v>80</v>
      </c>
      <c r="CI106" s="176">
        <v>71</v>
      </c>
      <c r="CJ106" s="176">
        <v>61</v>
      </c>
      <c r="CK106" s="176">
        <v>43</v>
      </c>
      <c r="CL106" s="176">
        <v>44</v>
      </c>
      <c r="CM106" s="176">
        <v>35</v>
      </c>
      <c r="CN106" s="176">
        <v>29</v>
      </c>
      <c r="CO106" s="176">
        <v>25</v>
      </c>
      <c r="CP106" s="176">
        <v>18</v>
      </c>
      <c r="CQ106" s="176">
        <v>13</v>
      </c>
      <c r="CR106" s="176">
        <v>5</v>
      </c>
      <c r="CS106" s="176">
        <v>4</v>
      </c>
      <c r="CT106" s="176">
        <v>13</v>
      </c>
      <c r="CU106" s="176">
        <v>9</v>
      </c>
      <c r="CV106" s="176">
        <v>7</v>
      </c>
      <c r="CW106" s="176">
        <v>4</v>
      </c>
      <c r="CX106" s="182">
        <v>2</v>
      </c>
      <c r="CY106" s="182" t="s">
        <v>86</v>
      </c>
      <c r="CZ106" s="182">
        <v>1</v>
      </c>
      <c r="DA106" s="182" t="s">
        <v>86</v>
      </c>
      <c r="DB106" s="182">
        <v>303</v>
      </c>
      <c r="DC106" s="182">
        <v>173</v>
      </c>
      <c r="DD106" s="182">
        <v>443</v>
      </c>
      <c r="DE106" s="182">
        <f>SUM(C106:DD106)</f>
        <v>72256</v>
      </c>
    </row>
    <row r="107" spans="1:109" s="137" customFormat="1" ht="23.25" customHeight="1">
      <c r="A107" s="121"/>
      <c r="B107" s="136" t="s">
        <v>1</v>
      </c>
      <c r="C107" s="184">
        <f aca="true" t="shared" si="340" ref="C107:M107">SUM(C105:C106)</f>
        <v>1650</v>
      </c>
      <c r="D107" s="184">
        <f t="shared" si="340"/>
        <v>1701</v>
      </c>
      <c r="E107" s="184">
        <f t="shared" si="340"/>
        <v>1637</v>
      </c>
      <c r="F107" s="184">
        <f t="shared" si="340"/>
        <v>1782</v>
      </c>
      <c r="G107" s="184">
        <f t="shared" si="340"/>
        <v>1737</v>
      </c>
      <c r="H107" s="184">
        <f t="shared" si="340"/>
        <v>1868</v>
      </c>
      <c r="I107" s="184">
        <f t="shared" si="340"/>
        <v>1886</v>
      </c>
      <c r="J107" s="184">
        <f t="shared" si="340"/>
        <v>2020</v>
      </c>
      <c r="K107" s="184">
        <f t="shared" si="340"/>
        <v>1940</v>
      </c>
      <c r="L107" s="184">
        <f t="shared" si="340"/>
        <v>1939</v>
      </c>
      <c r="M107" s="184">
        <f t="shared" si="340"/>
        <v>2030</v>
      </c>
      <c r="N107" s="184">
        <f aca="true" t="shared" si="341" ref="N107:X107">SUM(N105:N106)</f>
        <v>1843</v>
      </c>
      <c r="O107" s="184">
        <f t="shared" si="341"/>
        <v>2037</v>
      </c>
      <c r="P107" s="184">
        <f t="shared" si="341"/>
        <v>1937</v>
      </c>
      <c r="Q107" s="184">
        <f t="shared" si="341"/>
        <v>2091</v>
      </c>
      <c r="R107" s="184">
        <f t="shared" si="341"/>
        <v>2286</v>
      </c>
      <c r="S107" s="184">
        <f t="shared" si="341"/>
        <v>2279</v>
      </c>
      <c r="T107" s="184">
        <f t="shared" si="341"/>
        <v>2318</v>
      </c>
      <c r="U107" s="184">
        <f t="shared" si="341"/>
        <v>2025</v>
      </c>
      <c r="V107" s="184">
        <f t="shared" si="341"/>
        <v>2049</v>
      </c>
      <c r="W107" s="184">
        <f t="shared" si="341"/>
        <v>2035</v>
      </c>
      <c r="X107" s="184">
        <f t="shared" si="341"/>
        <v>1823</v>
      </c>
      <c r="Y107" s="184">
        <f aca="true" t="shared" si="342" ref="Y107:AI107">SUM(Y105:Y106)</f>
        <v>1715</v>
      </c>
      <c r="Z107" s="184">
        <f t="shared" si="342"/>
        <v>1682</v>
      </c>
      <c r="AA107" s="184">
        <f t="shared" si="342"/>
        <v>1676</v>
      </c>
      <c r="AB107" s="184">
        <f t="shared" si="342"/>
        <v>1573</v>
      </c>
      <c r="AC107" s="184">
        <f t="shared" si="342"/>
        <v>1683</v>
      </c>
      <c r="AD107" s="184">
        <f t="shared" si="342"/>
        <v>1782</v>
      </c>
      <c r="AE107" s="184">
        <f t="shared" si="342"/>
        <v>1804</v>
      </c>
      <c r="AF107" s="184">
        <f t="shared" si="342"/>
        <v>1888</v>
      </c>
      <c r="AG107" s="184">
        <f t="shared" si="342"/>
        <v>2072</v>
      </c>
      <c r="AH107" s="184">
        <f t="shared" si="342"/>
        <v>2179</v>
      </c>
      <c r="AI107" s="184">
        <f t="shared" si="342"/>
        <v>2296</v>
      </c>
      <c r="AJ107" s="184">
        <f aca="true" t="shared" si="343" ref="AJ107:AT107">SUM(AJ105:AJ106)</f>
        <v>2346</v>
      </c>
      <c r="AK107" s="184">
        <f t="shared" si="343"/>
        <v>2303</v>
      </c>
      <c r="AL107" s="184">
        <f t="shared" si="343"/>
        <v>2380</v>
      </c>
      <c r="AM107" s="184">
        <f t="shared" si="343"/>
        <v>2508</v>
      </c>
      <c r="AN107" s="184">
        <f t="shared" si="343"/>
        <v>2514</v>
      </c>
      <c r="AO107" s="184">
        <f t="shared" si="343"/>
        <v>2402</v>
      </c>
      <c r="AP107" s="184">
        <f t="shared" si="343"/>
        <v>2401</v>
      </c>
      <c r="AQ107" s="184">
        <f t="shared" si="343"/>
        <v>2610</v>
      </c>
      <c r="AR107" s="184">
        <f t="shared" si="343"/>
        <v>2637</v>
      </c>
      <c r="AS107" s="184">
        <f t="shared" si="343"/>
        <v>2633</v>
      </c>
      <c r="AT107" s="184">
        <f t="shared" si="343"/>
        <v>2612</v>
      </c>
      <c r="AU107" s="184">
        <f>SUM(AU105:AU106)</f>
        <v>2678</v>
      </c>
      <c r="AV107" s="184">
        <f>SUM(AV105:AV106)</f>
        <v>2612</v>
      </c>
      <c r="AW107" s="184">
        <f>SUM(AW105:AW106)</f>
        <v>2483</v>
      </c>
      <c r="AX107" s="184">
        <f>SUM(AX105:AX106)</f>
        <v>2497</v>
      </c>
      <c r="AY107" s="184">
        <f>SUM(AY105:AY106)</f>
        <v>2399</v>
      </c>
      <c r="AZ107" s="184">
        <f aca="true" t="shared" si="344" ref="AZ107:BE107">SUM(AZ105:AZ106)</f>
        <v>2293</v>
      </c>
      <c r="BA107" s="184">
        <f t="shared" si="344"/>
        <v>2224</v>
      </c>
      <c r="BB107" s="184">
        <f t="shared" si="344"/>
        <v>2087</v>
      </c>
      <c r="BC107" s="184">
        <f t="shared" si="344"/>
        <v>2025</v>
      </c>
      <c r="BD107" s="184">
        <f t="shared" si="344"/>
        <v>1885</v>
      </c>
      <c r="BE107" s="184">
        <f t="shared" si="344"/>
        <v>1671</v>
      </c>
      <c r="BF107" s="184">
        <f aca="true" t="shared" si="345" ref="BF107:BP107">SUM(BF105:BF106)</f>
        <v>1582</v>
      </c>
      <c r="BG107" s="184">
        <f t="shared" si="345"/>
        <v>1533</v>
      </c>
      <c r="BH107" s="184">
        <f t="shared" si="345"/>
        <v>1464</v>
      </c>
      <c r="BI107" s="184">
        <f t="shared" si="345"/>
        <v>1316</v>
      </c>
      <c r="BJ107" s="184">
        <f t="shared" si="345"/>
        <v>1178</v>
      </c>
      <c r="BK107" s="184">
        <f t="shared" si="345"/>
        <v>1192</v>
      </c>
      <c r="BL107" s="184">
        <f t="shared" si="345"/>
        <v>1070</v>
      </c>
      <c r="BM107" s="184">
        <f t="shared" si="345"/>
        <v>1008</v>
      </c>
      <c r="BN107" s="184">
        <f t="shared" si="345"/>
        <v>912</v>
      </c>
      <c r="BO107" s="184">
        <f t="shared" si="345"/>
        <v>762</v>
      </c>
      <c r="BP107" s="184">
        <f t="shared" si="345"/>
        <v>661</v>
      </c>
      <c r="BQ107" s="184">
        <f aca="true" t="shared" si="346" ref="BQ107:CA107">SUM(BQ105:BQ106)</f>
        <v>629</v>
      </c>
      <c r="BR107" s="184">
        <f t="shared" si="346"/>
        <v>526</v>
      </c>
      <c r="BS107" s="184">
        <f t="shared" si="346"/>
        <v>592</v>
      </c>
      <c r="BT107" s="184">
        <f t="shared" si="346"/>
        <v>465</v>
      </c>
      <c r="BU107" s="184">
        <f t="shared" si="346"/>
        <v>492</v>
      </c>
      <c r="BV107" s="184">
        <f t="shared" si="346"/>
        <v>484</v>
      </c>
      <c r="BW107" s="184">
        <f t="shared" si="346"/>
        <v>387</v>
      </c>
      <c r="BX107" s="184">
        <f t="shared" si="346"/>
        <v>444</v>
      </c>
      <c r="BY107" s="184">
        <f t="shared" si="346"/>
        <v>370</v>
      </c>
      <c r="BZ107" s="184">
        <f t="shared" si="346"/>
        <v>381</v>
      </c>
      <c r="CA107" s="184">
        <f t="shared" si="346"/>
        <v>321</v>
      </c>
      <c r="CB107" s="184">
        <f aca="true" t="shared" si="347" ref="CB107:CL107">SUM(CB105:CB106)</f>
        <v>256</v>
      </c>
      <c r="CC107" s="184">
        <f t="shared" si="347"/>
        <v>277</v>
      </c>
      <c r="CD107" s="184">
        <f t="shared" si="347"/>
        <v>200</v>
      </c>
      <c r="CE107" s="184">
        <f t="shared" si="347"/>
        <v>218</v>
      </c>
      <c r="CF107" s="184">
        <f t="shared" si="347"/>
        <v>159</v>
      </c>
      <c r="CG107" s="184">
        <f t="shared" si="347"/>
        <v>139</v>
      </c>
      <c r="CH107" s="184">
        <f t="shared" si="347"/>
        <v>127</v>
      </c>
      <c r="CI107" s="184">
        <f t="shared" si="347"/>
        <v>107</v>
      </c>
      <c r="CJ107" s="184">
        <f t="shared" si="347"/>
        <v>96</v>
      </c>
      <c r="CK107" s="184">
        <f t="shared" si="347"/>
        <v>73</v>
      </c>
      <c r="CL107" s="184">
        <f t="shared" si="347"/>
        <v>71</v>
      </c>
      <c r="CM107" s="184">
        <f aca="true" t="shared" si="348" ref="CM107:CW107">SUM(CM105:CM106)</f>
        <v>63</v>
      </c>
      <c r="CN107" s="184">
        <f t="shared" si="348"/>
        <v>43</v>
      </c>
      <c r="CO107" s="184">
        <f t="shared" si="348"/>
        <v>40</v>
      </c>
      <c r="CP107" s="184">
        <f t="shared" si="348"/>
        <v>23</v>
      </c>
      <c r="CQ107" s="184">
        <f t="shared" si="348"/>
        <v>26</v>
      </c>
      <c r="CR107" s="184">
        <f t="shared" si="348"/>
        <v>7</v>
      </c>
      <c r="CS107" s="184">
        <f t="shared" si="348"/>
        <v>11</v>
      </c>
      <c r="CT107" s="184">
        <f t="shared" si="348"/>
        <v>14</v>
      </c>
      <c r="CU107" s="184">
        <f t="shared" si="348"/>
        <v>13</v>
      </c>
      <c r="CV107" s="184">
        <f t="shared" si="348"/>
        <v>10</v>
      </c>
      <c r="CW107" s="184">
        <f t="shared" si="348"/>
        <v>6</v>
      </c>
      <c r="CX107" s="499">
        <f aca="true" t="shared" si="349" ref="CX107:DE107">SUM(CX105:CX106)</f>
        <v>2</v>
      </c>
      <c r="CY107" s="499">
        <f t="shared" si="349"/>
        <v>1</v>
      </c>
      <c r="CZ107" s="499">
        <f t="shared" si="349"/>
        <v>1</v>
      </c>
      <c r="DA107" s="499">
        <f t="shared" si="349"/>
        <v>1</v>
      </c>
      <c r="DB107" s="499">
        <f t="shared" si="349"/>
        <v>711</v>
      </c>
      <c r="DC107" s="499">
        <f t="shared" si="349"/>
        <v>400</v>
      </c>
      <c r="DD107" s="499">
        <f t="shared" si="349"/>
        <v>968</v>
      </c>
      <c r="DE107" s="184">
        <f t="shared" si="349"/>
        <v>137295</v>
      </c>
    </row>
    <row r="108" spans="1:109" s="135" customFormat="1" ht="22.5" customHeight="1">
      <c r="A108" s="133" t="s">
        <v>101</v>
      </c>
      <c r="B108" s="134" t="s">
        <v>10</v>
      </c>
      <c r="C108" s="176">
        <v>347</v>
      </c>
      <c r="D108" s="176">
        <v>375</v>
      </c>
      <c r="E108" s="176">
        <v>404</v>
      </c>
      <c r="F108" s="176">
        <v>425</v>
      </c>
      <c r="G108" s="176">
        <v>391</v>
      </c>
      <c r="H108" s="176">
        <v>454</v>
      </c>
      <c r="I108" s="176">
        <v>410</v>
      </c>
      <c r="J108" s="176">
        <v>443</v>
      </c>
      <c r="K108" s="176">
        <v>516</v>
      </c>
      <c r="L108" s="176">
        <v>458</v>
      </c>
      <c r="M108" s="176">
        <v>490</v>
      </c>
      <c r="N108" s="176">
        <v>478</v>
      </c>
      <c r="O108" s="176">
        <v>558</v>
      </c>
      <c r="P108" s="176">
        <v>454</v>
      </c>
      <c r="Q108" s="176">
        <v>531</v>
      </c>
      <c r="R108" s="176">
        <v>589</v>
      </c>
      <c r="S108" s="176">
        <v>619</v>
      </c>
      <c r="T108" s="176">
        <v>607</v>
      </c>
      <c r="U108" s="176">
        <v>590</v>
      </c>
      <c r="V108" s="176">
        <v>598</v>
      </c>
      <c r="W108" s="176">
        <v>534</v>
      </c>
      <c r="X108" s="176">
        <v>563</v>
      </c>
      <c r="Y108" s="176">
        <v>558</v>
      </c>
      <c r="Z108" s="176">
        <v>508</v>
      </c>
      <c r="AA108" s="176">
        <v>586</v>
      </c>
      <c r="AB108" s="176">
        <v>536</v>
      </c>
      <c r="AC108" s="176">
        <v>566</v>
      </c>
      <c r="AD108" s="176">
        <v>582</v>
      </c>
      <c r="AE108" s="176">
        <v>621</v>
      </c>
      <c r="AF108" s="176">
        <v>595</v>
      </c>
      <c r="AG108" s="176">
        <v>649</v>
      </c>
      <c r="AH108" s="176">
        <v>636</v>
      </c>
      <c r="AI108" s="176">
        <v>634</v>
      </c>
      <c r="AJ108" s="176">
        <v>639</v>
      </c>
      <c r="AK108" s="176">
        <v>597</v>
      </c>
      <c r="AL108" s="176">
        <v>591</v>
      </c>
      <c r="AM108" s="176">
        <v>652</v>
      </c>
      <c r="AN108" s="176">
        <v>591</v>
      </c>
      <c r="AO108" s="176">
        <v>562</v>
      </c>
      <c r="AP108" s="176">
        <v>536</v>
      </c>
      <c r="AQ108" s="176">
        <v>565</v>
      </c>
      <c r="AR108" s="176">
        <v>536</v>
      </c>
      <c r="AS108" s="176">
        <v>570</v>
      </c>
      <c r="AT108" s="176">
        <v>527</v>
      </c>
      <c r="AU108" s="176">
        <v>533</v>
      </c>
      <c r="AV108" s="176">
        <v>587</v>
      </c>
      <c r="AW108" s="176">
        <v>543</v>
      </c>
      <c r="AX108" s="176">
        <v>557</v>
      </c>
      <c r="AY108" s="176">
        <v>607</v>
      </c>
      <c r="AZ108" s="176">
        <v>580</v>
      </c>
      <c r="BA108" s="176">
        <v>566</v>
      </c>
      <c r="BB108" s="176">
        <v>518</v>
      </c>
      <c r="BC108" s="176">
        <v>563</v>
      </c>
      <c r="BD108" s="176">
        <v>556</v>
      </c>
      <c r="BE108" s="176">
        <v>525</v>
      </c>
      <c r="BF108" s="176">
        <v>532</v>
      </c>
      <c r="BG108" s="176">
        <v>533</v>
      </c>
      <c r="BH108" s="176">
        <v>534</v>
      </c>
      <c r="BI108" s="176">
        <v>452</v>
      </c>
      <c r="BJ108" s="176">
        <v>470</v>
      </c>
      <c r="BK108" s="176">
        <v>466</v>
      </c>
      <c r="BL108" s="176">
        <v>395</v>
      </c>
      <c r="BM108" s="176">
        <v>407</v>
      </c>
      <c r="BN108" s="176">
        <v>376</v>
      </c>
      <c r="BO108" s="176">
        <v>310</v>
      </c>
      <c r="BP108" s="176">
        <v>290</v>
      </c>
      <c r="BQ108" s="176">
        <v>263</v>
      </c>
      <c r="BR108" s="176">
        <v>235</v>
      </c>
      <c r="BS108" s="176">
        <v>225</v>
      </c>
      <c r="BT108" s="176">
        <v>227</v>
      </c>
      <c r="BU108" s="176">
        <v>201</v>
      </c>
      <c r="BV108" s="176">
        <v>166</v>
      </c>
      <c r="BW108" s="176">
        <v>143</v>
      </c>
      <c r="BX108" s="176">
        <v>180</v>
      </c>
      <c r="BY108" s="176">
        <v>117</v>
      </c>
      <c r="BZ108" s="176">
        <v>134</v>
      </c>
      <c r="CA108" s="176">
        <v>150</v>
      </c>
      <c r="CB108" s="176">
        <v>104</v>
      </c>
      <c r="CC108" s="176">
        <v>98</v>
      </c>
      <c r="CD108" s="176">
        <v>73</v>
      </c>
      <c r="CE108" s="176">
        <v>97</v>
      </c>
      <c r="CF108" s="176">
        <v>72</v>
      </c>
      <c r="CG108" s="176">
        <v>63</v>
      </c>
      <c r="CH108" s="176">
        <v>53</v>
      </c>
      <c r="CI108" s="176">
        <v>44</v>
      </c>
      <c r="CJ108" s="176">
        <v>42</v>
      </c>
      <c r="CK108" s="176">
        <v>34</v>
      </c>
      <c r="CL108" s="176">
        <v>18</v>
      </c>
      <c r="CM108" s="176">
        <v>23</v>
      </c>
      <c r="CN108" s="176">
        <v>20</v>
      </c>
      <c r="CO108" s="176">
        <v>15</v>
      </c>
      <c r="CP108" s="176">
        <v>10</v>
      </c>
      <c r="CQ108" s="176">
        <v>11</v>
      </c>
      <c r="CR108" s="176">
        <v>12</v>
      </c>
      <c r="CS108" s="176">
        <v>5</v>
      </c>
      <c r="CT108" s="176">
        <v>5</v>
      </c>
      <c r="CU108" s="176">
        <v>6</v>
      </c>
      <c r="CV108" s="176">
        <v>6</v>
      </c>
      <c r="CW108" s="176">
        <v>5</v>
      </c>
      <c r="CX108" s="182">
        <v>5</v>
      </c>
      <c r="CY108" s="182">
        <v>2</v>
      </c>
      <c r="CZ108" s="182">
        <v>7</v>
      </c>
      <c r="DA108" s="182">
        <v>1</v>
      </c>
      <c r="DB108" s="182">
        <v>659</v>
      </c>
      <c r="DC108" s="182">
        <v>785</v>
      </c>
      <c r="DD108" s="182">
        <v>72</v>
      </c>
      <c r="DE108" s="182">
        <f>SUM(C108:DD108)</f>
        <v>38959</v>
      </c>
    </row>
    <row r="109" spans="1:109" s="135" customFormat="1" ht="22.5" customHeight="1">
      <c r="A109" s="133"/>
      <c r="B109" s="134" t="s">
        <v>11</v>
      </c>
      <c r="C109" s="176">
        <v>313</v>
      </c>
      <c r="D109" s="176">
        <v>340</v>
      </c>
      <c r="E109" s="176">
        <v>309</v>
      </c>
      <c r="F109" s="176">
        <v>376</v>
      </c>
      <c r="G109" s="176">
        <v>367</v>
      </c>
      <c r="H109" s="176">
        <v>410</v>
      </c>
      <c r="I109" s="176">
        <v>399</v>
      </c>
      <c r="J109" s="176">
        <v>414</v>
      </c>
      <c r="K109" s="176">
        <v>444</v>
      </c>
      <c r="L109" s="176">
        <v>415</v>
      </c>
      <c r="M109" s="176">
        <v>457</v>
      </c>
      <c r="N109" s="176">
        <v>479</v>
      </c>
      <c r="O109" s="176">
        <v>478</v>
      </c>
      <c r="P109" s="176">
        <v>503</v>
      </c>
      <c r="Q109" s="176">
        <v>509</v>
      </c>
      <c r="R109" s="176">
        <v>597</v>
      </c>
      <c r="S109" s="176">
        <v>594</v>
      </c>
      <c r="T109" s="176">
        <v>597</v>
      </c>
      <c r="U109" s="176">
        <v>537</v>
      </c>
      <c r="V109" s="176">
        <v>539</v>
      </c>
      <c r="W109" s="176">
        <v>561</v>
      </c>
      <c r="X109" s="176">
        <v>568</v>
      </c>
      <c r="Y109" s="176">
        <v>573</v>
      </c>
      <c r="Z109" s="176">
        <v>545</v>
      </c>
      <c r="AA109" s="176">
        <v>550</v>
      </c>
      <c r="AB109" s="176">
        <v>491</v>
      </c>
      <c r="AC109" s="176">
        <v>530</v>
      </c>
      <c r="AD109" s="176">
        <v>594</v>
      </c>
      <c r="AE109" s="176">
        <v>622</v>
      </c>
      <c r="AF109" s="176">
        <v>656</v>
      </c>
      <c r="AG109" s="176">
        <v>639</v>
      </c>
      <c r="AH109" s="176">
        <v>679</v>
      </c>
      <c r="AI109" s="176">
        <v>682</v>
      </c>
      <c r="AJ109" s="176">
        <v>714</v>
      </c>
      <c r="AK109" s="176">
        <v>662</v>
      </c>
      <c r="AL109" s="176">
        <v>677</v>
      </c>
      <c r="AM109" s="176">
        <v>706</v>
      </c>
      <c r="AN109" s="176">
        <v>645</v>
      </c>
      <c r="AO109" s="176">
        <v>673</v>
      </c>
      <c r="AP109" s="176">
        <v>634</v>
      </c>
      <c r="AQ109" s="176">
        <v>640</v>
      </c>
      <c r="AR109" s="176">
        <v>717</v>
      </c>
      <c r="AS109" s="176">
        <v>679</v>
      </c>
      <c r="AT109" s="176">
        <v>706</v>
      </c>
      <c r="AU109" s="176">
        <v>698</v>
      </c>
      <c r="AV109" s="176">
        <v>661</v>
      </c>
      <c r="AW109" s="176">
        <v>657</v>
      </c>
      <c r="AX109" s="176">
        <v>681</v>
      </c>
      <c r="AY109" s="176">
        <v>748</v>
      </c>
      <c r="AZ109" s="176">
        <v>705</v>
      </c>
      <c r="BA109" s="176">
        <v>671</v>
      </c>
      <c r="BB109" s="176">
        <v>658</v>
      </c>
      <c r="BC109" s="176">
        <v>713</v>
      </c>
      <c r="BD109" s="176">
        <v>664</v>
      </c>
      <c r="BE109" s="176">
        <v>564</v>
      </c>
      <c r="BF109" s="176">
        <v>604</v>
      </c>
      <c r="BG109" s="176">
        <v>670</v>
      </c>
      <c r="BH109" s="176">
        <v>640</v>
      </c>
      <c r="BI109" s="176">
        <v>617</v>
      </c>
      <c r="BJ109" s="176">
        <v>517</v>
      </c>
      <c r="BK109" s="176">
        <v>514</v>
      </c>
      <c r="BL109" s="176">
        <v>524</v>
      </c>
      <c r="BM109" s="176">
        <v>530</v>
      </c>
      <c r="BN109" s="176">
        <v>459</v>
      </c>
      <c r="BO109" s="176">
        <v>399</v>
      </c>
      <c r="BP109" s="176">
        <v>346</v>
      </c>
      <c r="BQ109" s="176">
        <v>349</v>
      </c>
      <c r="BR109" s="176">
        <v>276</v>
      </c>
      <c r="BS109" s="176">
        <v>264</v>
      </c>
      <c r="BT109" s="176">
        <v>271</v>
      </c>
      <c r="BU109" s="176">
        <v>225</v>
      </c>
      <c r="BV109" s="176">
        <v>281</v>
      </c>
      <c r="BW109" s="176">
        <v>189</v>
      </c>
      <c r="BX109" s="176">
        <v>230</v>
      </c>
      <c r="BY109" s="176">
        <v>214</v>
      </c>
      <c r="BZ109" s="176">
        <v>193</v>
      </c>
      <c r="CA109" s="176">
        <v>173</v>
      </c>
      <c r="CB109" s="176">
        <v>178</v>
      </c>
      <c r="CC109" s="176">
        <v>164</v>
      </c>
      <c r="CD109" s="176">
        <v>144</v>
      </c>
      <c r="CE109" s="176">
        <v>123</v>
      </c>
      <c r="CF109" s="176">
        <v>92</v>
      </c>
      <c r="CG109" s="176">
        <v>115</v>
      </c>
      <c r="CH109" s="176">
        <v>88</v>
      </c>
      <c r="CI109" s="176">
        <v>70</v>
      </c>
      <c r="CJ109" s="176">
        <v>64</v>
      </c>
      <c r="CK109" s="176">
        <v>45</v>
      </c>
      <c r="CL109" s="176">
        <v>54</v>
      </c>
      <c r="CM109" s="176">
        <v>31</v>
      </c>
      <c r="CN109" s="176">
        <v>33</v>
      </c>
      <c r="CO109" s="176">
        <v>24</v>
      </c>
      <c r="CP109" s="176">
        <v>26</v>
      </c>
      <c r="CQ109" s="176">
        <v>7</v>
      </c>
      <c r="CR109" s="176">
        <v>11</v>
      </c>
      <c r="CS109" s="176">
        <v>10</v>
      </c>
      <c r="CT109" s="176">
        <v>10</v>
      </c>
      <c r="CU109" s="176">
        <v>10</v>
      </c>
      <c r="CV109" s="176">
        <v>7</v>
      </c>
      <c r="CW109" s="176">
        <v>10</v>
      </c>
      <c r="CX109" s="182">
        <v>4</v>
      </c>
      <c r="CY109" s="182">
        <v>3</v>
      </c>
      <c r="CZ109" s="182">
        <v>8</v>
      </c>
      <c r="DA109" s="182" t="s">
        <v>86</v>
      </c>
      <c r="DB109" s="182">
        <v>525</v>
      </c>
      <c r="DC109" s="182">
        <v>543</v>
      </c>
      <c r="DD109" s="182">
        <v>46</v>
      </c>
      <c r="DE109" s="182">
        <f>SUM(C109:DD109)</f>
        <v>42570</v>
      </c>
    </row>
    <row r="110" spans="1:109" s="137" customFormat="1" ht="23.25" customHeight="1">
      <c r="A110" s="121"/>
      <c r="B110" s="136" t="s">
        <v>1</v>
      </c>
      <c r="C110" s="184">
        <f aca="true" t="shared" si="350" ref="C110:M110">SUM(C108:C109)</f>
        <v>660</v>
      </c>
      <c r="D110" s="184">
        <f t="shared" si="350"/>
        <v>715</v>
      </c>
      <c r="E110" s="184">
        <f t="shared" si="350"/>
        <v>713</v>
      </c>
      <c r="F110" s="184">
        <f t="shared" si="350"/>
        <v>801</v>
      </c>
      <c r="G110" s="184">
        <f t="shared" si="350"/>
        <v>758</v>
      </c>
      <c r="H110" s="184">
        <f t="shared" si="350"/>
        <v>864</v>
      </c>
      <c r="I110" s="184">
        <f t="shared" si="350"/>
        <v>809</v>
      </c>
      <c r="J110" s="184">
        <f t="shared" si="350"/>
        <v>857</v>
      </c>
      <c r="K110" s="184">
        <f t="shared" si="350"/>
        <v>960</v>
      </c>
      <c r="L110" s="184">
        <f t="shared" si="350"/>
        <v>873</v>
      </c>
      <c r="M110" s="184">
        <f t="shared" si="350"/>
        <v>947</v>
      </c>
      <c r="N110" s="184">
        <f aca="true" t="shared" si="351" ref="N110:X110">SUM(N108:N109)</f>
        <v>957</v>
      </c>
      <c r="O110" s="184">
        <f t="shared" si="351"/>
        <v>1036</v>
      </c>
      <c r="P110" s="184">
        <f t="shared" si="351"/>
        <v>957</v>
      </c>
      <c r="Q110" s="184">
        <f t="shared" si="351"/>
        <v>1040</v>
      </c>
      <c r="R110" s="184">
        <f t="shared" si="351"/>
        <v>1186</v>
      </c>
      <c r="S110" s="184">
        <f t="shared" si="351"/>
        <v>1213</v>
      </c>
      <c r="T110" s="184">
        <f t="shared" si="351"/>
        <v>1204</v>
      </c>
      <c r="U110" s="184">
        <f t="shared" si="351"/>
        <v>1127</v>
      </c>
      <c r="V110" s="184">
        <f t="shared" si="351"/>
        <v>1137</v>
      </c>
      <c r="W110" s="184">
        <f t="shared" si="351"/>
        <v>1095</v>
      </c>
      <c r="X110" s="184">
        <f t="shared" si="351"/>
        <v>1131</v>
      </c>
      <c r="Y110" s="184">
        <f aca="true" t="shared" si="352" ref="Y110:AI110">SUM(Y108:Y109)</f>
        <v>1131</v>
      </c>
      <c r="Z110" s="184">
        <f t="shared" si="352"/>
        <v>1053</v>
      </c>
      <c r="AA110" s="184">
        <f t="shared" si="352"/>
        <v>1136</v>
      </c>
      <c r="AB110" s="184">
        <f t="shared" si="352"/>
        <v>1027</v>
      </c>
      <c r="AC110" s="184">
        <f t="shared" si="352"/>
        <v>1096</v>
      </c>
      <c r="AD110" s="184">
        <f t="shared" si="352"/>
        <v>1176</v>
      </c>
      <c r="AE110" s="184">
        <f t="shared" si="352"/>
        <v>1243</v>
      </c>
      <c r="AF110" s="184">
        <f t="shared" si="352"/>
        <v>1251</v>
      </c>
      <c r="AG110" s="184">
        <f t="shared" si="352"/>
        <v>1288</v>
      </c>
      <c r="AH110" s="184">
        <f t="shared" si="352"/>
        <v>1315</v>
      </c>
      <c r="AI110" s="184">
        <f t="shared" si="352"/>
        <v>1316</v>
      </c>
      <c r="AJ110" s="184">
        <f aca="true" t="shared" si="353" ref="AJ110:AT110">SUM(AJ108:AJ109)</f>
        <v>1353</v>
      </c>
      <c r="AK110" s="184">
        <f t="shared" si="353"/>
        <v>1259</v>
      </c>
      <c r="AL110" s="184">
        <f t="shared" si="353"/>
        <v>1268</v>
      </c>
      <c r="AM110" s="184">
        <f t="shared" si="353"/>
        <v>1358</v>
      </c>
      <c r="AN110" s="184">
        <f t="shared" si="353"/>
        <v>1236</v>
      </c>
      <c r="AO110" s="184">
        <f t="shared" si="353"/>
        <v>1235</v>
      </c>
      <c r="AP110" s="184">
        <f t="shared" si="353"/>
        <v>1170</v>
      </c>
      <c r="AQ110" s="184">
        <f t="shared" si="353"/>
        <v>1205</v>
      </c>
      <c r="AR110" s="184">
        <f t="shared" si="353"/>
        <v>1253</v>
      </c>
      <c r="AS110" s="184">
        <f t="shared" si="353"/>
        <v>1249</v>
      </c>
      <c r="AT110" s="184">
        <f t="shared" si="353"/>
        <v>1233</v>
      </c>
      <c r="AU110" s="184">
        <f aca="true" t="shared" si="354" ref="AU110:BE110">SUM(AU108:AU109)</f>
        <v>1231</v>
      </c>
      <c r="AV110" s="184">
        <f t="shared" si="354"/>
        <v>1248</v>
      </c>
      <c r="AW110" s="184">
        <f t="shared" si="354"/>
        <v>1200</v>
      </c>
      <c r="AX110" s="184">
        <f t="shared" si="354"/>
        <v>1238</v>
      </c>
      <c r="AY110" s="184">
        <f t="shared" si="354"/>
        <v>1355</v>
      </c>
      <c r="AZ110" s="184">
        <f t="shared" si="354"/>
        <v>1285</v>
      </c>
      <c r="BA110" s="184">
        <f t="shared" si="354"/>
        <v>1237</v>
      </c>
      <c r="BB110" s="184">
        <f t="shared" si="354"/>
        <v>1176</v>
      </c>
      <c r="BC110" s="184">
        <f t="shared" si="354"/>
        <v>1276</v>
      </c>
      <c r="BD110" s="184">
        <f t="shared" si="354"/>
        <v>1220</v>
      </c>
      <c r="BE110" s="184">
        <f t="shared" si="354"/>
        <v>1089</v>
      </c>
      <c r="BF110" s="184">
        <f aca="true" t="shared" si="355" ref="BF110:BP110">SUM(BF108:BF109)</f>
        <v>1136</v>
      </c>
      <c r="BG110" s="184">
        <f t="shared" si="355"/>
        <v>1203</v>
      </c>
      <c r="BH110" s="184">
        <f t="shared" si="355"/>
        <v>1174</v>
      </c>
      <c r="BI110" s="184">
        <f t="shared" si="355"/>
        <v>1069</v>
      </c>
      <c r="BJ110" s="184">
        <f t="shared" si="355"/>
        <v>987</v>
      </c>
      <c r="BK110" s="184">
        <f t="shared" si="355"/>
        <v>980</v>
      </c>
      <c r="BL110" s="184">
        <f t="shared" si="355"/>
        <v>919</v>
      </c>
      <c r="BM110" s="184">
        <f t="shared" si="355"/>
        <v>937</v>
      </c>
      <c r="BN110" s="184">
        <f t="shared" si="355"/>
        <v>835</v>
      </c>
      <c r="BO110" s="184">
        <f t="shared" si="355"/>
        <v>709</v>
      </c>
      <c r="BP110" s="184">
        <f t="shared" si="355"/>
        <v>636</v>
      </c>
      <c r="BQ110" s="184">
        <f aca="true" t="shared" si="356" ref="BQ110:CA110">SUM(BQ108:BQ109)</f>
        <v>612</v>
      </c>
      <c r="BR110" s="184">
        <f t="shared" si="356"/>
        <v>511</v>
      </c>
      <c r="BS110" s="184">
        <f t="shared" si="356"/>
        <v>489</v>
      </c>
      <c r="BT110" s="184">
        <f t="shared" si="356"/>
        <v>498</v>
      </c>
      <c r="BU110" s="184">
        <f t="shared" si="356"/>
        <v>426</v>
      </c>
      <c r="BV110" s="184">
        <f t="shared" si="356"/>
        <v>447</v>
      </c>
      <c r="BW110" s="184">
        <f t="shared" si="356"/>
        <v>332</v>
      </c>
      <c r="BX110" s="184">
        <f t="shared" si="356"/>
        <v>410</v>
      </c>
      <c r="BY110" s="184">
        <f t="shared" si="356"/>
        <v>331</v>
      </c>
      <c r="BZ110" s="184">
        <f t="shared" si="356"/>
        <v>327</v>
      </c>
      <c r="CA110" s="184">
        <f t="shared" si="356"/>
        <v>323</v>
      </c>
      <c r="CB110" s="184">
        <f aca="true" t="shared" si="357" ref="CB110:CL110">SUM(CB108:CB109)</f>
        <v>282</v>
      </c>
      <c r="CC110" s="184">
        <f t="shared" si="357"/>
        <v>262</v>
      </c>
      <c r="CD110" s="184">
        <f t="shared" si="357"/>
        <v>217</v>
      </c>
      <c r="CE110" s="184">
        <f t="shared" si="357"/>
        <v>220</v>
      </c>
      <c r="CF110" s="184">
        <f t="shared" si="357"/>
        <v>164</v>
      </c>
      <c r="CG110" s="184">
        <f t="shared" si="357"/>
        <v>178</v>
      </c>
      <c r="CH110" s="184">
        <f t="shared" si="357"/>
        <v>141</v>
      </c>
      <c r="CI110" s="184">
        <f t="shared" si="357"/>
        <v>114</v>
      </c>
      <c r="CJ110" s="184">
        <f t="shared" si="357"/>
        <v>106</v>
      </c>
      <c r="CK110" s="184">
        <f t="shared" si="357"/>
        <v>79</v>
      </c>
      <c r="CL110" s="184">
        <f t="shared" si="357"/>
        <v>72</v>
      </c>
      <c r="CM110" s="184">
        <f aca="true" t="shared" si="358" ref="CM110:CW110">SUM(CM108:CM109)</f>
        <v>54</v>
      </c>
      <c r="CN110" s="184">
        <f t="shared" si="358"/>
        <v>53</v>
      </c>
      <c r="CO110" s="184">
        <f t="shared" si="358"/>
        <v>39</v>
      </c>
      <c r="CP110" s="184">
        <f t="shared" si="358"/>
        <v>36</v>
      </c>
      <c r="CQ110" s="184">
        <f t="shared" si="358"/>
        <v>18</v>
      </c>
      <c r="CR110" s="184">
        <f t="shared" si="358"/>
        <v>23</v>
      </c>
      <c r="CS110" s="184">
        <f t="shared" si="358"/>
        <v>15</v>
      </c>
      <c r="CT110" s="184">
        <f t="shared" si="358"/>
        <v>15</v>
      </c>
      <c r="CU110" s="184">
        <f t="shared" si="358"/>
        <v>16</v>
      </c>
      <c r="CV110" s="184">
        <f t="shared" si="358"/>
        <v>13</v>
      </c>
      <c r="CW110" s="184">
        <f t="shared" si="358"/>
        <v>15</v>
      </c>
      <c r="CX110" s="184">
        <f aca="true" t="shared" si="359" ref="CX110:DE110">SUM(CX108:CX109)</f>
        <v>9</v>
      </c>
      <c r="CY110" s="184">
        <f t="shared" si="359"/>
        <v>5</v>
      </c>
      <c r="CZ110" s="184">
        <f t="shared" si="359"/>
        <v>15</v>
      </c>
      <c r="DA110" s="185">
        <f t="shared" si="359"/>
        <v>1</v>
      </c>
      <c r="DB110" s="184">
        <f t="shared" si="359"/>
        <v>1184</v>
      </c>
      <c r="DC110" s="184">
        <f t="shared" si="359"/>
        <v>1328</v>
      </c>
      <c r="DD110" s="184">
        <f t="shared" si="359"/>
        <v>118</v>
      </c>
      <c r="DE110" s="184">
        <f t="shared" si="359"/>
        <v>81529</v>
      </c>
    </row>
    <row r="111" spans="1:109" s="135" customFormat="1" ht="22.5" customHeight="1">
      <c r="A111" s="133" t="s">
        <v>127</v>
      </c>
      <c r="B111" s="134" t="s">
        <v>10</v>
      </c>
      <c r="C111" s="176">
        <v>239</v>
      </c>
      <c r="D111" s="176">
        <v>250</v>
      </c>
      <c r="E111" s="176">
        <v>241</v>
      </c>
      <c r="F111" s="176">
        <v>299</v>
      </c>
      <c r="G111" s="176">
        <v>296</v>
      </c>
      <c r="H111" s="176">
        <v>277</v>
      </c>
      <c r="I111" s="176">
        <v>289</v>
      </c>
      <c r="J111" s="176">
        <v>288</v>
      </c>
      <c r="K111" s="176">
        <v>288</v>
      </c>
      <c r="L111" s="176">
        <v>305</v>
      </c>
      <c r="M111" s="176">
        <v>307</v>
      </c>
      <c r="N111" s="176">
        <v>359</v>
      </c>
      <c r="O111" s="176">
        <v>362</v>
      </c>
      <c r="P111" s="176">
        <v>363</v>
      </c>
      <c r="Q111" s="176">
        <v>376</v>
      </c>
      <c r="R111" s="176">
        <v>432</v>
      </c>
      <c r="S111" s="176">
        <v>440</v>
      </c>
      <c r="T111" s="176">
        <v>456</v>
      </c>
      <c r="U111" s="176">
        <v>410</v>
      </c>
      <c r="V111" s="176">
        <v>493</v>
      </c>
      <c r="W111" s="176">
        <v>499</v>
      </c>
      <c r="X111" s="176">
        <v>756</v>
      </c>
      <c r="Y111" s="176">
        <v>814</v>
      </c>
      <c r="Z111" s="176">
        <v>590</v>
      </c>
      <c r="AA111" s="176">
        <v>540</v>
      </c>
      <c r="AB111" s="176">
        <v>453</v>
      </c>
      <c r="AC111" s="176">
        <v>435</v>
      </c>
      <c r="AD111" s="176">
        <v>468</v>
      </c>
      <c r="AE111" s="176">
        <v>451</v>
      </c>
      <c r="AF111" s="176">
        <v>469</v>
      </c>
      <c r="AG111" s="176">
        <v>481</v>
      </c>
      <c r="AH111" s="176">
        <v>456</v>
      </c>
      <c r="AI111" s="176">
        <v>475</v>
      </c>
      <c r="AJ111" s="176">
        <v>496</v>
      </c>
      <c r="AK111" s="176">
        <v>487</v>
      </c>
      <c r="AL111" s="176">
        <v>455</v>
      </c>
      <c r="AM111" s="176">
        <v>503</v>
      </c>
      <c r="AN111" s="176">
        <v>443</v>
      </c>
      <c r="AO111" s="176">
        <v>485</v>
      </c>
      <c r="AP111" s="176">
        <v>410</v>
      </c>
      <c r="AQ111" s="176">
        <v>407</v>
      </c>
      <c r="AR111" s="176">
        <v>420</v>
      </c>
      <c r="AS111" s="176">
        <v>452</v>
      </c>
      <c r="AT111" s="176">
        <v>436</v>
      </c>
      <c r="AU111" s="176">
        <v>480</v>
      </c>
      <c r="AV111" s="176">
        <v>454</v>
      </c>
      <c r="AW111" s="176">
        <v>489</v>
      </c>
      <c r="AX111" s="176">
        <v>450</v>
      </c>
      <c r="AY111" s="176">
        <v>502</v>
      </c>
      <c r="AZ111" s="176">
        <v>522</v>
      </c>
      <c r="BA111" s="176">
        <v>517</v>
      </c>
      <c r="BB111" s="176">
        <v>536</v>
      </c>
      <c r="BC111" s="176">
        <v>547</v>
      </c>
      <c r="BD111" s="176">
        <v>524</v>
      </c>
      <c r="BE111" s="176">
        <v>522</v>
      </c>
      <c r="BF111" s="176">
        <v>500</v>
      </c>
      <c r="BG111" s="176">
        <v>469</v>
      </c>
      <c r="BH111" s="176">
        <v>448</v>
      </c>
      <c r="BI111" s="176">
        <v>422</v>
      </c>
      <c r="BJ111" s="176">
        <v>378</v>
      </c>
      <c r="BK111" s="176">
        <v>364</v>
      </c>
      <c r="BL111" s="176">
        <v>354</v>
      </c>
      <c r="BM111" s="176">
        <v>316</v>
      </c>
      <c r="BN111" s="176">
        <v>280</v>
      </c>
      <c r="BO111" s="176">
        <v>249</v>
      </c>
      <c r="BP111" s="176">
        <v>230</v>
      </c>
      <c r="BQ111" s="176">
        <v>199</v>
      </c>
      <c r="BR111" s="176">
        <v>167</v>
      </c>
      <c r="BS111" s="176">
        <v>183</v>
      </c>
      <c r="BT111" s="176">
        <v>162</v>
      </c>
      <c r="BU111" s="176">
        <v>163</v>
      </c>
      <c r="BV111" s="176">
        <v>168</v>
      </c>
      <c r="BW111" s="176">
        <v>128</v>
      </c>
      <c r="BX111" s="176">
        <v>152</v>
      </c>
      <c r="BY111" s="176">
        <v>157</v>
      </c>
      <c r="BZ111" s="176">
        <v>135</v>
      </c>
      <c r="CA111" s="176">
        <v>121</v>
      </c>
      <c r="CB111" s="176">
        <v>115</v>
      </c>
      <c r="CC111" s="176">
        <v>101</v>
      </c>
      <c r="CD111" s="176">
        <v>87</v>
      </c>
      <c r="CE111" s="176">
        <v>98</v>
      </c>
      <c r="CF111" s="176">
        <v>69</v>
      </c>
      <c r="CG111" s="176">
        <v>79</v>
      </c>
      <c r="CH111" s="176">
        <v>64</v>
      </c>
      <c r="CI111" s="176">
        <v>51</v>
      </c>
      <c r="CJ111" s="176">
        <v>45</v>
      </c>
      <c r="CK111" s="176">
        <v>46</v>
      </c>
      <c r="CL111" s="176">
        <v>37</v>
      </c>
      <c r="CM111" s="176">
        <v>23</v>
      </c>
      <c r="CN111" s="176">
        <v>40</v>
      </c>
      <c r="CO111" s="176">
        <v>24</v>
      </c>
      <c r="CP111" s="176">
        <v>28</v>
      </c>
      <c r="CQ111" s="176">
        <v>26</v>
      </c>
      <c r="CR111" s="176">
        <v>20</v>
      </c>
      <c r="CS111" s="176">
        <v>15</v>
      </c>
      <c r="CT111" s="176">
        <v>17</v>
      </c>
      <c r="CU111" s="176">
        <v>12</v>
      </c>
      <c r="CV111" s="176">
        <v>18</v>
      </c>
      <c r="CW111" s="176">
        <v>15</v>
      </c>
      <c r="CX111" s="176">
        <v>9</v>
      </c>
      <c r="CY111" s="182">
        <v>10</v>
      </c>
      <c r="CZ111" s="182">
        <v>98</v>
      </c>
      <c r="DA111" s="182">
        <v>1</v>
      </c>
      <c r="DB111" s="182">
        <v>2209</v>
      </c>
      <c r="DC111" s="182">
        <v>666</v>
      </c>
      <c r="DD111" s="182">
        <v>1228</v>
      </c>
      <c r="DE111" s="182">
        <f>SUM(C111:DD111)</f>
        <v>35190</v>
      </c>
    </row>
    <row r="112" spans="1:109" s="135" customFormat="1" ht="22.5" customHeight="1">
      <c r="A112" s="133"/>
      <c r="B112" s="134" t="s">
        <v>11</v>
      </c>
      <c r="C112" s="176">
        <v>229</v>
      </c>
      <c r="D112" s="176">
        <v>251</v>
      </c>
      <c r="E112" s="176">
        <v>251</v>
      </c>
      <c r="F112" s="176">
        <v>255</v>
      </c>
      <c r="G112" s="176">
        <v>296</v>
      </c>
      <c r="H112" s="176">
        <v>289</v>
      </c>
      <c r="I112" s="176">
        <v>298</v>
      </c>
      <c r="J112" s="176">
        <v>295</v>
      </c>
      <c r="K112" s="176">
        <v>314</v>
      </c>
      <c r="L112" s="176">
        <v>341</v>
      </c>
      <c r="M112" s="176">
        <v>358</v>
      </c>
      <c r="N112" s="176">
        <v>340</v>
      </c>
      <c r="O112" s="176">
        <v>428</v>
      </c>
      <c r="P112" s="176">
        <v>412</v>
      </c>
      <c r="Q112" s="176">
        <v>391</v>
      </c>
      <c r="R112" s="176">
        <v>458</v>
      </c>
      <c r="S112" s="176">
        <v>497</v>
      </c>
      <c r="T112" s="176">
        <v>533</v>
      </c>
      <c r="U112" s="176">
        <v>547</v>
      </c>
      <c r="V112" s="176">
        <v>694</v>
      </c>
      <c r="W112" s="176">
        <v>698</v>
      </c>
      <c r="X112" s="176">
        <v>677</v>
      </c>
      <c r="Y112" s="176">
        <v>635</v>
      </c>
      <c r="Z112" s="176">
        <v>543</v>
      </c>
      <c r="AA112" s="176">
        <v>558</v>
      </c>
      <c r="AB112" s="176">
        <v>505</v>
      </c>
      <c r="AC112" s="176">
        <v>492</v>
      </c>
      <c r="AD112" s="176">
        <v>458</v>
      </c>
      <c r="AE112" s="176">
        <v>490</v>
      </c>
      <c r="AF112" s="176">
        <v>473</v>
      </c>
      <c r="AG112" s="176">
        <v>489</v>
      </c>
      <c r="AH112" s="176">
        <v>516</v>
      </c>
      <c r="AI112" s="176">
        <v>532</v>
      </c>
      <c r="AJ112" s="176">
        <v>491</v>
      </c>
      <c r="AK112" s="176">
        <v>537</v>
      </c>
      <c r="AL112" s="176">
        <v>490</v>
      </c>
      <c r="AM112" s="176">
        <v>527</v>
      </c>
      <c r="AN112" s="176">
        <v>446</v>
      </c>
      <c r="AO112" s="176">
        <v>427</v>
      </c>
      <c r="AP112" s="176">
        <v>435</v>
      </c>
      <c r="AQ112" s="176">
        <v>445</v>
      </c>
      <c r="AR112" s="176">
        <v>471</v>
      </c>
      <c r="AS112" s="176">
        <v>451</v>
      </c>
      <c r="AT112" s="176">
        <v>516</v>
      </c>
      <c r="AU112" s="176">
        <v>492</v>
      </c>
      <c r="AV112" s="176">
        <v>521</v>
      </c>
      <c r="AW112" s="176">
        <v>485</v>
      </c>
      <c r="AX112" s="176">
        <v>554</v>
      </c>
      <c r="AY112" s="176">
        <v>579</v>
      </c>
      <c r="AZ112" s="176">
        <v>561</v>
      </c>
      <c r="BA112" s="176">
        <v>585</v>
      </c>
      <c r="BB112" s="176">
        <v>589</v>
      </c>
      <c r="BC112" s="176">
        <v>562</v>
      </c>
      <c r="BD112" s="176">
        <v>581</v>
      </c>
      <c r="BE112" s="176">
        <v>481</v>
      </c>
      <c r="BF112" s="176">
        <v>456</v>
      </c>
      <c r="BG112" s="176">
        <v>546</v>
      </c>
      <c r="BH112" s="176">
        <v>508</v>
      </c>
      <c r="BI112" s="176">
        <v>466</v>
      </c>
      <c r="BJ112" s="176">
        <v>451</v>
      </c>
      <c r="BK112" s="176">
        <v>435</v>
      </c>
      <c r="BL112" s="176">
        <v>352</v>
      </c>
      <c r="BM112" s="176">
        <v>372</v>
      </c>
      <c r="BN112" s="176">
        <v>344</v>
      </c>
      <c r="BO112" s="176">
        <v>356</v>
      </c>
      <c r="BP112" s="176">
        <v>283</v>
      </c>
      <c r="BQ112" s="176">
        <v>285</v>
      </c>
      <c r="BR112" s="176">
        <v>213</v>
      </c>
      <c r="BS112" s="176">
        <v>234</v>
      </c>
      <c r="BT112" s="176">
        <v>200</v>
      </c>
      <c r="BU112" s="176">
        <v>219</v>
      </c>
      <c r="BV112" s="176">
        <v>217</v>
      </c>
      <c r="BW112" s="176">
        <v>178</v>
      </c>
      <c r="BX112" s="176">
        <v>209</v>
      </c>
      <c r="BY112" s="176">
        <v>182</v>
      </c>
      <c r="BZ112" s="176">
        <v>204</v>
      </c>
      <c r="CA112" s="176">
        <v>210</v>
      </c>
      <c r="CB112" s="176">
        <v>161</v>
      </c>
      <c r="CC112" s="176">
        <v>172</v>
      </c>
      <c r="CD112" s="176">
        <v>120</v>
      </c>
      <c r="CE112" s="176">
        <v>145</v>
      </c>
      <c r="CF112" s="176">
        <v>107</v>
      </c>
      <c r="CG112" s="176">
        <v>113</v>
      </c>
      <c r="CH112" s="176">
        <v>104</v>
      </c>
      <c r="CI112" s="176">
        <v>79</v>
      </c>
      <c r="CJ112" s="176">
        <v>66</v>
      </c>
      <c r="CK112" s="176">
        <v>63</v>
      </c>
      <c r="CL112" s="176">
        <v>61</v>
      </c>
      <c r="CM112" s="176">
        <v>64</v>
      </c>
      <c r="CN112" s="176">
        <v>47</v>
      </c>
      <c r="CO112" s="176">
        <v>40</v>
      </c>
      <c r="CP112" s="176">
        <v>30</v>
      </c>
      <c r="CQ112" s="176">
        <v>25</v>
      </c>
      <c r="CR112" s="176">
        <v>13</v>
      </c>
      <c r="CS112" s="176">
        <v>15</v>
      </c>
      <c r="CT112" s="176">
        <v>27</v>
      </c>
      <c r="CU112" s="176">
        <v>10</v>
      </c>
      <c r="CV112" s="176">
        <v>14</v>
      </c>
      <c r="CW112" s="176">
        <v>10</v>
      </c>
      <c r="CX112" s="176">
        <v>12</v>
      </c>
      <c r="CY112" s="182">
        <v>10</v>
      </c>
      <c r="CZ112" s="182">
        <v>121</v>
      </c>
      <c r="DA112" s="182">
        <v>1</v>
      </c>
      <c r="DB112" s="182">
        <v>2223</v>
      </c>
      <c r="DC112" s="182">
        <v>504</v>
      </c>
      <c r="DD112" s="182">
        <v>1044</v>
      </c>
      <c r="DE112" s="182">
        <f>SUM(C112:DD112)</f>
        <v>38090</v>
      </c>
    </row>
    <row r="113" spans="1:109" s="137" customFormat="1" ht="23.25" customHeight="1">
      <c r="A113" s="121"/>
      <c r="B113" s="136" t="s">
        <v>1</v>
      </c>
      <c r="C113" s="184">
        <f aca="true" t="shared" si="360" ref="C113:M113">SUM(C111:C112)</f>
        <v>468</v>
      </c>
      <c r="D113" s="184">
        <f t="shared" si="360"/>
        <v>501</v>
      </c>
      <c r="E113" s="184">
        <f t="shared" si="360"/>
        <v>492</v>
      </c>
      <c r="F113" s="184">
        <f t="shared" si="360"/>
        <v>554</v>
      </c>
      <c r="G113" s="184">
        <f t="shared" si="360"/>
        <v>592</v>
      </c>
      <c r="H113" s="184">
        <f t="shared" si="360"/>
        <v>566</v>
      </c>
      <c r="I113" s="184">
        <f t="shared" si="360"/>
        <v>587</v>
      </c>
      <c r="J113" s="184">
        <f t="shared" si="360"/>
        <v>583</v>
      </c>
      <c r="K113" s="184">
        <f t="shared" si="360"/>
        <v>602</v>
      </c>
      <c r="L113" s="184">
        <f t="shared" si="360"/>
        <v>646</v>
      </c>
      <c r="M113" s="184">
        <f t="shared" si="360"/>
        <v>665</v>
      </c>
      <c r="N113" s="184">
        <f aca="true" t="shared" si="361" ref="N113:X113">SUM(N111:N112)</f>
        <v>699</v>
      </c>
      <c r="O113" s="184">
        <f t="shared" si="361"/>
        <v>790</v>
      </c>
      <c r="P113" s="184">
        <f t="shared" si="361"/>
        <v>775</v>
      </c>
      <c r="Q113" s="184">
        <f t="shared" si="361"/>
        <v>767</v>
      </c>
      <c r="R113" s="184">
        <f t="shared" si="361"/>
        <v>890</v>
      </c>
      <c r="S113" s="184">
        <f t="shared" si="361"/>
        <v>937</v>
      </c>
      <c r="T113" s="184">
        <f t="shared" si="361"/>
        <v>989</v>
      </c>
      <c r="U113" s="184">
        <f t="shared" si="361"/>
        <v>957</v>
      </c>
      <c r="V113" s="184">
        <f t="shared" si="361"/>
        <v>1187</v>
      </c>
      <c r="W113" s="184">
        <f t="shared" si="361"/>
        <v>1197</v>
      </c>
      <c r="X113" s="184">
        <f t="shared" si="361"/>
        <v>1433</v>
      </c>
      <c r="Y113" s="184">
        <f aca="true" t="shared" si="362" ref="Y113:AI113">SUM(Y111:Y112)</f>
        <v>1449</v>
      </c>
      <c r="Z113" s="184">
        <f t="shared" si="362"/>
        <v>1133</v>
      </c>
      <c r="AA113" s="184">
        <f t="shared" si="362"/>
        <v>1098</v>
      </c>
      <c r="AB113" s="184">
        <f t="shared" si="362"/>
        <v>958</v>
      </c>
      <c r="AC113" s="184">
        <f t="shared" si="362"/>
        <v>927</v>
      </c>
      <c r="AD113" s="184">
        <f t="shared" si="362"/>
        <v>926</v>
      </c>
      <c r="AE113" s="184">
        <f t="shared" si="362"/>
        <v>941</v>
      </c>
      <c r="AF113" s="184">
        <f t="shared" si="362"/>
        <v>942</v>
      </c>
      <c r="AG113" s="184">
        <f t="shared" si="362"/>
        <v>970</v>
      </c>
      <c r="AH113" s="184">
        <f t="shared" si="362"/>
        <v>972</v>
      </c>
      <c r="AI113" s="184">
        <f t="shared" si="362"/>
        <v>1007</v>
      </c>
      <c r="AJ113" s="184">
        <f aca="true" t="shared" si="363" ref="AJ113:AT113">SUM(AJ111:AJ112)</f>
        <v>987</v>
      </c>
      <c r="AK113" s="184">
        <f t="shared" si="363"/>
        <v>1024</v>
      </c>
      <c r="AL113" s="184">
        <f t="shared" si="363"/>
        <v>945</v>
      </c>
      <c r="AM113" s="184">
        <f t="shared" si="363"/>
        <v>1030</v>
      </c>
      <c r="AN113" s="184">
        <f t="shared" si="363"/>
        <v>889</v>
      </c>
      <c r="AO113" s="184">
        <f t="shared" si="363"/>
        <v>912</v>
      </c>
      <c r="AP113" s="184">
        <f t="shared" si="363"/>
        <v>845</v>
      </c>
      <c r="AQ113" s="184">
        <f t="shared" si="363"/>
        <v>852</v>
      </c>
      <c r="AR113" s="184">
        <f t="shared" si="363"/>
        <v>891</v>
      </c>
      <c r="AS113" s="184">
        <f t="shared" si="363"/>
        <v>903</v>
      </c>
      <c r="AT113" s="184">
        <f t="shared" si="363"/>
        <v>952</v>
      </c>
      <c r="AU113" s="184">
        <f aca="true" t="shared" si="364" ref="AU113:BE113">SUM(AU111:AU112)</f>
        <v>972</v>
      </c>
      <c r="AV113" s="184">
        <f t="shared" si="364"/>
        <v>975</v>
      </c>
      <c r="AW113" s="184">
        <f t="shared" si="364"/>
        <v>974</v>
      </c>
      <c r="AX113" s="184">
        <f t="shared" si="364"/>
        <v>1004</v>
      </c>
      <c r="AY113" s="184">
        <f t="shared" si="364"/>
        <v>1081</v>
      </c>
      <c r="AZ113" s="184">
        <f t="shared" si="364"/>
        <v>1083</v>
      </c>
      <c r="BA113" s="184">
        <f t="shared" si="364"/>
        <v>1102</v>
      </c>
      <c r="BB113" s="184">
        <f t="shared" si="364"/>
        <v>1125</v>
      </c>
      <c r="BC113" s="184">
        <f t="shared" si="364"/>
        <v>1109</v>
      </c>
      <c r="BD113" s="184">
        <f t="shared" si="364"/>
        <v>1105</v>
      </c>
      <c r="BE113" s="184">
        <f t="shared" si="364"/>
        <v>1003</v>
      </c>
      <c r="BF113" s="184">
        <f aca="true" t="shared" si="365" ref="BF113:BP113">SUM(BF111:BF112)</f>
        <v>956</v>
      </c>
      <c r="BG113" s="184">
        <f t="shared" si="365"/>
        <v>1015</v>
      </c>
      <c r="BH113" s="184">
        <f t="shared" si="365"/>
        <v>956</v>
      </c>
      <c r="BI113" s="184">
        <f t="shared" si="365"/>
        <v>888</v>
      </c>
      <c r="BJ113" s="184">
        <f t="shared" si="365"/>
        <v>829</v>
      </c>
      <c r="BK113" s="184">
        <f t="shared" si="365"/>
        <v>799</v>
      </c>
      <c r="BL113" s="184">
        <f t="shared" si="365"/>
        <v>706</v>
      </c>
      <c r="BM113" s="184">
        <f t="shared" si="365"/>
        <v>688</v>
      </c>
      <c r="BN113" s="184">
        <f t="shared" si="365"/>
        <v>624</v>
      </c>
      <c r="BO113" s="184">
        <f t="shared" si="365"/>
        <v>605</v>
      </c>
      <c r="BP113" s="184">
        <f t="shared" si="365"/>
        <v>513</v>
      </c>
      <c r="BQ113" s="184">
        <f aca="true" t="shared" si="366" ref="BQ113:CA113">SUM(BQ111:BQ112)</f>
        <v>484</v>
      </c>
      <c r="BR113" s="184">
        <f t="shared" si="366"/>
        <v>380</v>
      </c>
      <c r="BS113" s="184">
        <f t="shared" si="366"/>
        <v>417</v>
      </c>
      <c r="BT113" s="184">
        <f t="shared" si="366"/>
        <v>362</v>
      </c>
      <c r="BU113" s="184">
        <f t="shared" si="366"/>
        <v>382</v>
      </c>
      <c r="BV113" s="184">
        <f t="shared" si="366"/>
        <v>385</v>
      </c>
      <c r="BW113" s="184">
        <f t="shared" si="366"/>
        <v>306</v>
      </c>
      <c r="BX113" s="184">
        <f t="shared" si="366"/>
        <v>361</v>
      </c>
      <c r="BY113" s="184">
        <f t="shared" si="366"/>
        <v>339</v>
      </c>
      <c r="BZ113" s="184">
        <f t="shared" si="366"/>
        <v>339</v>
      </c>
      <c r="CA113" s="184">
        <f t="shared" si="366"/>
        <v>331</v>
      </c>
      <c r="CB113" s="184">
        <f aca="true" t="shared" si="367" ref="CB113:CL113">SUM(CB111:CB112)</f>
        <v>276</v>
      </c>
      <c r="CC113" s="184">
        <f t="shared" si="367"/>
        <v>273</v>
      </c>
      <c r="CD113" s="184">
        <f t="shared" si="367"/>
        <v>207</v>
      </c>
      <c r="CE113" s="184">
        <f t="shared" si="367"/>
        <v>243</v>
      </c>
      <c r="CF113" s="184">
        <f t="shared" si="367"/>
        <v>176</v>
      </c>
      <c r="CG113" s="184">
        <f t="shared" si="367"/>
        <v>192</v>
      </c>
      <c r="CH113" s="184">
        <f t="shared" si="367"/>
        <v>168</v>
      </c>
      <c r="CI113" s="184">
        <f t="shared" si="367"/>
        <v>130</v>
      </c>
      <c r="CJ113" s="184">
        <f t="shared" si="367"/>
        <v>111</v>
      </c>
      <c r="CK113" s="184">
        <f t="shared" si="367"/>
        <v>109</v>
      </c>
      <c r="CL113" s="184">
        <f t="shared" si="367"/>
        <v>98</v>
      </c>
      <c r="CM113" s="184">
        <f aca="true" t="shared" si="368" ref="CM113:CW113">SUM(CM111:CM112)</f>
        <v>87</v>
      </c>
      <c r="CN113" s="184">
        <f t="shared" si="368"/>
        <v>87</v>
      </c>
      <c r="CO113" s="184">
        <f t="shared" si="368"/>
        <v>64</v>
      </c>
      <c r="CP113" s="184">
        <f t="shared" si="368"/>
        <v>58</v>
      </c>
      <c r="CQ113" s="184">
        <f t="shared" si="368"/>
        <v>51</v>
      </c>
      <c r="CR113" s="184">
        <f t="shared" si="368"/>
        <v>33</v>
      </c>
      <c r="CS113" s="184">
        <f t="shared" si="368"/>
        <v>30</v>
      </c>
      <c r="CT113" s="184">
        <f t="shared" si="368"/>
        <v>44</v>
      </c>
      <c r="CU113" s="184">
        <f t="shared" si="368"/>
        <v>22</v>
      </c>
      <c r="CV113" s="184">
        <f t="shared" si="368"/>
        <v>32</v>
      </c>
      <c r="CW113" s="184">
        <f t="shared" si="368"/>
        <v>25</v>
      </c>
      <c r="CX113" s="184">
        <f aca="true" t="shared" si="369" ref="CX113:DE113">SUM(CX111:CX112)</f>
        <v>21</v>
      </c>
      <c r="CY113" s="499">
        <f t="shared" si="369"/>
        <v>20</v>
      </c>
      <c r="CZ113" s="499">
        <f t="shared" si="369"/>
        <v>219</v>
      </c>
      <c r="DA113" s="499">
        <f t="shared" si="369"/>
        <v>2</v>
      </c>
      <c r="DB113" s="184">
        <f t="shared" si="369"/>
        <v>4432</v>
      </c>
      <c r="DC113" s="184">
        <f t="shared" si="369"/>
        <v>1170</v>
      </c>
      <c r="DD113" s="184">
        <f t="shared" si="369"/>
        <v>2272</v>
      </c>
      <c r="DE113" s="184">
        <f t="shared" si="369"/>
        <v>73280</v>
      </c>
    </row>
    <row r="114" spans="1:109" s="135" customFormat="1" ht="22.5" customHeight="1">
      <c r="A114" s="133" t="s">
        <v>119</v>
      </c>
      <c r="B114" s="134" t="s">
        <v>10</v>
      </c>
      <c r="C114" s="176">
        <v>430</v>
      </c>
      <c r="D114" s="176">
        <v>404</v>
      </c>
      <c r="E114" s="176">
        <v>424</v>
      </c>
      <c r="F114" s="176">
        <v>460</v>
      </c>
      <c r="G114" s="176">
        <v>445</v>
      </c>
      <c r="H114" s="176">
        <v>494</v>
      </c>
      <c r="I114" s="176">
        <v>505</v>
      </c>
      <c r="J114" s="176">
        <v>471</v>
      </c>
      <c r="K114" s="176">
        <v>521</v>
      </c>
      <c r="L114" s="176">
        <v>552</v>
      </c>
      <c r="M114" s="176">
        <v>539</v>
      </c>
      <c r="N114" s="176">
        <v>527</v>
      </c>
      <c r="O114" s="176">
        <v>592</v>
      </c>
      <c r="P114" s="176">
        <v>575</v>
      </c>
      <c r="Q114" s="176">
        <v>624</v>
      </c>
      <c r="R114" s="176">
        <v>665</v>
      </c>
      <c r="S114" s="176">
        <v>665</v>
      </c>
      <c r="T114" s="176">
        <v>643</v>
      </c>
      <c r="U114" s="176">
        <v>651</v>
      </c>
      <c r="V114" s="176">
        <v>617</v>
      </c>
      <c r="W114" s="176">
        <v>613</v>
      </c>
      <c r="X114" s="176">
        <v>525</v>
      </c>
      <c r="Y114" s="176">
        <v>618</v>
      </c>
      <c r="Z114" s="176">
        <v>532</v>
      </c>
      <c r="AA114" s="176">
        <v>513</v>
      </c>
      <c r="AB114" s="176">
        <v>584</v>
      </c>
      <c r="AC114" s="176">
        <v>513</v>
      </c>
      <c r="AD114" s="176">
        <v>577</v>
      </c>
      <c r="AE114" s="176">
        <v>563</v>
      </c>
      <c r="AF114" s="176">
        <v>583</v>
      </c>
      <c r="AG114" s="176">
        <v>589</v>
      </c>
      <c r="AH114" s="176">
        <v>679</v>
      </c>
      <c r="AI114" s="176">
        <v>660</v>
      </c>
      <c r="AJ114" s="176">
        <v>700</v>
      </c>
      <c r="AK114" s="176">
        <v>666</v>
      </c>
      <c r="AL114" s="176">
        <v>683</v>
      </c>
      <c r="AM114" s="176">
        <v>736</v>
      </c>
      <c r="AN114" s="176">
        <v>668</v>
      </c>
      <c r="AO114" s="176">
        <v>678</v>
      </c>
      <c r="AP114" s="176">
        <v>596</v>
      </c>
      <c r="AQ114" s="176">
        <v>745</v>
      </c>
      <c r="AR114" s="176">
        <v>698</v>
      </c>
      <c r="AS114" s="176">
        <v>715</v>
      </c>
      <c r="AT114" s="176">
        <v>728</v>
      </c>
      <c r="AU114" s="176">
        <v>721</v>
      </c>
      <c r="AV114" s="176">
        <v>685</v>
      </c>
      <c r="AW114" s="176">
        <v>666</v>
      </c>
      <c r="AX114" s="176">
        <v>714</v>
      </c>
      <c r="AY114" s="176">
        <v>650</v>
      </c>
      <c r="AZ114" s="176">
        <v>650</v>
      </c>
      <c r="BA114" s="176">
        <v>602</v>
      </c>
      <c r="BB114" s="176">
        <v>636</v>
      </c>
      <c r="BC114" s="176">
        <v>607</v>
      </c>
      <c r="BD114" s="176">
        <v>598</v>
      </c>
      <c r="BE114" s="176">
        <v>560</v>
      </c>
      <c r="BF114" s="176">
        <v>519</v>
      </c>
      <c r="BG114" s="176">
        <v>509</v>
      </c>
      <c r="BH114" s="176">
        <v>475</v>
      </c>
      <c r="BI114" s="176">
        <v>515</v>
      </c>
      <c r="BJ114" s="176">
        <v>490</v>
      </c>
      <c r="BK114" s="176">
        <v>414</v>
      </c>
      <c r="BL114" s="176">
        <v>402</v>
      </c>
      <c r="BM114" s="176">
        <v>373</v>
      </c>
      <c r="BN114" s="176">
        <v>343</v>
      </c>
      <c r="BO114" s="176">
        <v>313</v>
      </c>
      <c r="BP114" s="176">
        <v>294</v>
      </c>
      <c r="BQ114" s="176">
        <v>247</v>
      </c>
      <c r="BR114" s="176">
        <v>229</v>
      </c>
      <c r="BS114" s="176">
        <v>217</v>
      </c>
      <c r="BT114" s="176">
        <v>200</v>
      </c>
      <c r="BU114" s="176">
        <v>217</v>
      </c>
      <c r="BV114" s="176">
        <v>184</v>
      </c>
      <c r="BW114" s="176">
        <v>162</v>
      </c>
      <c r="BX114" s="176">
        <v>174</v>
      </c>
      <c r="BY114" s="176">
        <v>174</v>
      </c>
      <c r="BZ114" s="176">
        <v>142</v>
      </c>
      <c r="CA114" s="176">
        <v>129</v>
      </c>
      <c r="CB114" s="176">
        <v>125</v>
      </c>
      <c r="CC114" s="176">
        <v>102</v>
      </c>
      <c r="CD114" s="176">
        <v>92</v>
      </c>
      <c r="CE114" s="176">
        <v>79</v>
      </c>
      <c r="CF114" s="176">
        <v>65</v>
      </c>
      <c r="CG114" s="176">
        <v>55</v>
      </c>
      <c r="CH114" s="176">
        <v>61</v>
      </c>
      <c r="CI114" s="176">
        <v>48</v>
      </c>
      <c r="CJ114" s="176">
        <v>25</v>
      </c>
      <c r="CK114" s="176">
        <v>27</v>
      </c>
      <c r="CL114" s="176">
        <v>30</v>
      </c>
      <c r="CM114" s="176">
        <v>20</v>
      </c>
      <c r="CN114" s="176">
        <v>13</v>
      </c>
      <c r="CO114" s="176">
        <v>14</v>
      </c>
      <c r="CP114" s="176">
        <v>5</v>
      </c>
      <c r="CQ114" s="176">
        <v>11</v>
      </c>
      <c r="CR114" s="176">
        <v>8</v>
      </c>
      <c r="CS114" s="176">
        <v>7</v>
      </c>
      <c r="CT114" s="176">
        <v>6</v>
      </c>
      <c r="CU114" s="176">
        <v>2</v>
      </c>
      <c r="CV114" s="176">
        <v>11</v>
      </c>
      <c r="CW114" s="176">
        <v>6</v>
      </c>
      <c r="CX114" s="176">
        <v>2</v>
      </c>
      <c r="CY114" s="182">
        <v>3</v>
      </c>
      <c r="CZ114" s="182">
        <v>5</v>
      </c>
      <c r="DA114" s="182" t="s">
        <v>86</v>
      </c>
      <c r="DB114" s="182">
        <v>587</v>
      </c>
      <c r="DC114" s="182">
        <v>351</v>
      </c>
      <c r="DD114" s="182">
        <v>126</v>
      </c>
      <c r="DE114" s="182">
        <f>SUM(C114:DD114)</f>
        <v>41663</v>
      </c>
    </row>
    <row r="115" spans="1:109" s="135" customFormat="1" ht="22.5" customHeight="1">
      <c r="A115" s="133"/>
      <c r="B115" s="134" t="s">
        <v>11</v>
      </c>
      <c r="C115" s="176">
        <v>371</v>
      </c>
      <c r="D115" s="176">
        <v>408</v>
      </c>
      <c r="E115" s="176">
        <v>407</v>
      </c>
      <c r="F115" s="176">
        <v>442</v>
      </c>
      <c r="G115" s="176">
        <v>451</v>
      </c>
      <c r="H115" s="176">
        <v>470</v>
      </c>
      <c r="I115" s="176">
        <v>458</v>
      </c>
      <c r="J115" s="176">
        <v>465</v>
      </c>
      <c r="K115" s="176">
        <v>515</v>
      </c>
      <c r="L115" s="176">
        <v>544</v>
      </c>
      <c r="M115" s="176">
        <v>532</v>
      </c>
      <c r="N115" s="176">
        <v>530</v>
      </c>
      <c r="O115" s="176">
        <v>548</v>
      </c>
      <c r="P115" s="176">
        <v>578</v>
      </c>
      <c r="Q115" s="176">
        <v>574</v>
      </c>
      <c r="R115" s="176">
        <v>653</v>
      </c>
      <c r="S115" s="176">
        <v>659</v>
      </c>
      <c r="T115" s="176">
        <v>634</v>
      </c>
      <c r="U115" s="176">
        <v>617</v>
      </c>
      <c r="V115" s="176">
        <v>601</v>
      </c>
      <c r="W115" s="176">
        <v>655</v>
      </c>
      <c r="X115" s="176">
        <v>604</v>
      </c>
      <c r="Y115" s="176">
        <v>585</v>
      </c>
      <c r="Z115" s="176">
        <v>600</v>
      </c>
      <c r="AA115" s="176">
        <v>532</v>
      </c>
      <c r="AB115" s="176">
        <v>522</v>
      </c>
      <c r="AC115" s="176">
        <v>584</v>
      </c>
      <c r="AD115" s="176">
        <v>616</v>
      </c>
      <c r="AE115" s="176">
        <v>617</v>
      </c>
      <c r="AF115" s="176">
        <v>684</v>
      </c>
      <c r="AG115" s="176">
        <v>642</v>
      </c>
      <c r="AH115" s="176">
        <v>648</v>
      </c>
      <c r="AI115" s="176">
        <v>729</v>
      </c>
      <c r="AJ115" s="176">
        <v>711</v>
      </c>
      <c r="AK115" s="176">
        <v>713</v>
      </c>
      <c r="AL115" s="176">
        <v>728</v>
      </c>
      <c r="AM115" s="176">
        <v>744</v>
      </c>
      <c r="AN115" s="176">
        <v>725</v>
      </c>
      <c r="AO115" s="176">
        <v>706</v>
      </c>
      <c r="AP115" s="176">
        <v>688</v>
      </c>
      <c r="AQ115" s="176">
        <v>738</v>
      </c>
      <c r="AR115" s="176">
        <v>774</v>
      </c>
      <c r="AS115" s="176">
        <v>717</v>
      </c>
      <c r="AT115" s="176">
        <v>720</v>
      </c>
      <c r="AU115" s="176">
        <v>718</v>
      </c>
      <c r="AV115" s="176">
        <v>708</v>
      </c>
      <c r="AW115" s="176">
        <v>681</v>
      </c>
      <c r="AX115" s="176">
        <v>738</v>
      </c>
      <c r="AY115" s="176">
        <v>742</v>
      </c>
      <c r="AZ115" s="176">
        <v>753</v>
      </c>
      <c r="BA115" s="176">
        <v>724</v>
      </c>
      <c r="BB115" s="176">
        <v>667</v>
      </c>
      <c r="BC115" s="176">
        <v>741</v>
      </c>
      <c r="BD115" s="176">
        <v>717</v>
      </c>
      <c r="BE115" s="176">
        <v>666</v>
      </c>
      <c r="BF115" s="176">
        <v>615</v>
      </c>
      <c r="BG115" s="176">
        <v>680</v>
      </c>
      <c r="BH115" s="176">
        <v>633</v>
      </c>
      <c r="BI115" s="176">
        <v>575</v>
      </c>
      <c r="BJ115" s="176">
        <v>571</v>
      </c>
      <c r="BK115" s="176">
        <v>516</v>
      </c>
      <c r="BL115" s="176">
        <v>508</v>
      </c>
      <c r="BM115" s="176">
        <v>474</v>
      </c>
      <c r="BN115" s="176">
        <v>447</v>
      </c>
      <c r="BO115" s="176">
        <v>370</v>
      </c>
      <c r="BP115" s="176">
        <v>371</v>
      </c>
      <c r="BQ115" s="176">
        <v>338</v>
      </c>
      <c r="BR115" s="176">
        <v>299</v>
      </c>
      <c r="BS115" s="176">
        <v>298</v>
      </c>
      <c r="BT115" s="176">
        <v>245</v>
      </c>
      <c r="BU115" s="176">
        <v>291</v>
      </c>
      <c r="BV115" s="176">
        <v>246</v>
      </c>
      <c r="BW115" s="176">
        <v>233</v>
      </c>
      <c r="BX115" s="176">
        <v>252</v>
      </c>
      <c r="BY115" s="176">
        <v>206</v>
      </c>
      <c r="BZ115" s="176">
        <v>192</v>
      </c>
      <c r="CA115" s="176">
        <v>207</v>
      </c>
      <c r="CB115" s="176">
        <v>161</v>
      </c>
      <c r="CC115" s="176">
        <v>156</v>
      </c>
      <c r="CD115" s="176">
        <v>152</v>
      </c>
      <c r="CE115" s="176">
        <v>142</v>
      </c>
      <c r="CF115" s="176">
        <v>118</v>
      </c>
      <c r="CG115" s="176">
        <v>113</v>
      </c>
      <c r="CH115" s="176">
        <v>94</v>
      </c>
      <c r="CI115" s="176">
        <v>77</v>
      </c>
      <c r="CJ115" s="176">
        <v>71</v>
      </c>
      <c r="CK115" s="176">
        <v>55</v>
      </c>
      <c r="CL115" s="176">
        <v>43</v>
      </c>
      <c r="CM115" s="176">
        <v>20</v>
      </c>
      <c r="CN115" s="176">
        <v>36</v>
      </c>
      <c r="CO115" s="176">
        <v>15</v>
      </c>
      <c r="CP115" s="176">
        <v>22</v>
      </c>
      <c r="CQ115" s="176">
        <v>14</v>
      </c>
      <c r="CR115" s="176">
        <v>8</v>
      </c>
      <c r="CS115" s="176">
        <v>9</v>
      </c>
      <c r="CT115" s="176">
        <v>14</v>
      </c>
      <c r="CU115" s="176">
        <v>3</v>
      </c>
      <c r="CV115" s="176">
        <v>3</v>
      </c>
      <c r="CW115" s="176">
        <v>6</v>
      </c>
      <c r="CX115" s="176">
        <v>1</v>
      </c>
      <c r="CY115" s="182">
        <v>2</v>
      </c>
      <c r="CZ115" s="182">
        <v>7</v>
      </c>
      <c r="DA115" s="182" t="s">
        <v>86</v>
      </c>
      <c r="DB115" s="182">
        <v>417</v>
      </c>
      <c r="DC115" s="182">
        <v>253</v>
      </c>
      <c r="DD115" s="182">
        <v>107</v>
      </c>
      <c r="DE115" s="182">
        <f>SUM(C115:DD115)</f>
        <v>44980</v>
      </c>
    </row>
    <row r="116" spans="1:109" s="137" customFormat="1" ht="23.25" customHeight="1">
      <c r="A116" s="121"/>
      <c r="B116" s="136" t="s">
        <v>1</v>
      </c>
      <c r="C116" s="184">
        <f aca="true" t="shared" si="370" ref="C116:M116">SUM(C114:C115)</f>
        <v>801</v>
      </c>
      <c r="D116" s="184">
        <f t="shared" si="370"/>
        <v>812</v>
      </c>
      <c r="E116" s="184">
        <f t="shared" si="370"/>
        <v>831</v>
      </c>
      <c r="F116" s="184">
        <f t="shared" si="370"/>
        <v>902</v>
      </c>
      <c r="G116" s="184">
        <f t="shared" si="370"/>
        <v>896</v>
      </c>
      <c r="H116" s="184">
        <f t="shared" si="370"/>
        <v>964</v>
      </c>
      <c r="I116" s="184">
        <f t="shared" si="370"/>
        <v>963</v>
      </c>
      <c r="J116" s="184">
        <f t="shared" si="370"/>
        <v>936</v>
      </c>
      <c r="K116" s="184">
        <f t="shared" si="370"/>
        <v>1036</v>
      </c>
      <c r="L116" s="184">
        <f t="shared" si="370"/>
        <v>1096</v>
      </c>
      <c r="M116" s="184">
        <f t="shared" si="370"/>
        <v>1071</v>
      </c>
      <c r="N116" s="184">
        <f aca="true" t="shared" si="371" ref="N116:X116">SUM(N114:N115)</f>
        <v>1057</v>
      </c>
      <c r="O116" s="184">
        <f t="shared" si="371"/>
        <v>1140</v>
      </c>
      <c r="P116" s="184">
        <f t="shared" si="371"/>
        <v>1153</v>
      </c>
      <c r="Q116" s="184">
        <f t="shared" si="371"/>
        <v>1198</v>
      </c>
      <c r="R116" s="184">
        <f t="shared" si="371"/>
        <v>1318</v>
      </c>
      <c r="S116" s="184">
        <f t="shared" si="371"/>
        <v>1324</v>
      </c>
      <c r="T116" s="184">
        <f t="shared" si="371"/>
        <v>1277</v>
      </c>
      <c r="U116" s="184">
        <f t="shared" si="371"/>
        <v>1268</v>
      </c>
      <c r="V116" s="184">
        <f t="shared" si="371"/>
        <v>1218</v>
      </c>
      <c r="W116" s="184">
        <f t="shared" si="371"/>
        <v>1268</v>
      </c>
      <c r="X116" s="184">
        <f t="shared" si="371"/>
        <v>1129</v>
      </c>
      <c r="Y116" s="184">
        <f aca="true" t="shared" si="372" ref="Y116:AI116">SUM(Y114:Y115)</f>
        <v>1203</v>
      </c>
      <c r="Z116" s="184">
        <f t="shared" si="372"/>
        <v>1132</v>
      </c>
      <c r="AA116" s="184">
        <f t="shared" si="372"/>
        <v>1045</v>
      </c>
      <c r="AB116" s="184">
        <f t="shared" si="372"/>
        <v>1106</v>
      </c>
      <c r="AC116" s="184">
        <f t="shared" si="372"/>
        <v>1097</v>
      </c>
      <c r="AD116" s="184">
        <f t="shared" si="372"/>
        <v>1193</v>
      </c>
      <c r="AE116" s="184">
        <f t="shared" si="372"/>
        <v>1180</v>
      </c>
      <c r="AF116" s="184">
        <f t="shared" si="372"/>
        <v>1267</v>
      </c>
      <c r="AG116" s="184">
        <f t="shared" si="372"/>
        <v>1231</v>
      </c>
      <c r="AH116" s="184">
        <f t="shared" si="372"/>
        <v>1327</v>
      </c>
      <c r="AI116" s="184">
        <f t="shared" si="372"/>
        <v>1389</v>
      </c>
      <c r="AJ116" s="184">
        <f aca="true" t="shared" si="373" ref="AJ116:AT116">SUM(AJ114:AJ115)</f>
        <v>1411</v>
      </c>
      <c r="AK116" s="184">
        <f t="shared" si="373"/>
        <v>1379</v>
      </c>
      <c r="AL116" s="184">
        <f t="shared" si="373"/>
        <v>1411</v>
      </c>
      <c r="AM116" s="184">
        <f t="shared" si="373"/>
        <v>1480</v>
      </c>
      <c r="AN116" s="184">
        <f t="shared" si="373"/>
        <v>1393</v>
      </c>
      <c r="AO116" s="184">
        <f t="shared" si="373"/>
        <v>1384</v>
      </c>
      <c r="AP116" s="184">
        <f t="shared" si="373"/>
        <v>1284</v>
      </c>
      <c r="AQ116" s="184">
        <f t="shared" si="373"/>
        <v>1483</v>
      </c>
      <c r="AR116" s="184">
        <f t="shared" si="373"/>
        <v>1472</v>
      </c>
      <c r="AS116" s="184">
        <f t="shared" si="373"/>
        <v>1432</v>
      </c>
      <c r="AT116" s="184">
        <f t="shared" si="373"/>
        <v>1448</v>
      </c>
      <c r="AU116" s="184">
        <f aca="true" t="shared" si="374" ref="AU116:BE116">SUM(AU114:AU115)</f>
        <v>1439</v>
      </c>
      <c r="AV116" s="184">
        <f t="shared" si="374"/>
        <v>1393</v>
      </c>
      <c r="AW116" s="184">
        <f t="shared" si="374"/>
        <v>1347</v>
      </c>
      <c r="AX116" s="184">
        <f t="shared" si="374"/>
        <v>1452</v>
      </c>
      <c r="AY116" s="184">
        <f t="shared" si="374"/>
        <v>1392</v>
      </c>
      <c r="AZ116" s="184">
        <f t="shared" si="374"/>
        <v>1403</v>
      </c>
      <c r="BA116" s="184">
        <f t="shared" si="374"/>
        <v>1326</v>
      </c>
      <c r="BB116" s="184">
        <f t="shared" si="374"/>
        <v>1303</v>
      </c>
      <c r="BC116" s="184">
        <f t="shared" si="374"/>
        <v>1348</v>
      </c>
      <c r="BD116" s="184">
        <f t="shared" si="374"/>
        <v>1315</v>
      </c>
      <c r="BE116" s="184">
        <f t="shared" si="374"/>
        <v>1226</v>
      </c>
      <c r="BF116" s="184">
        <f aca="true" t="shared" si="375" ref="BF116:BP116">SUM(BF114:BF115)</f>
        <v>1134</v>
      </c>
      <c r="BG116" s="184">
        <f t="shared" si="375"/>
        <v>1189</v>
      </c>
      <c r="BH116" s="184">
        <f t="shared" si="375"/>
        <v>1108</v>
      </c>
      <c r="BI116" s="184">
        <f t="shared" si="375"/>
        <v>1090</v>
      </c>
      <c r="BJ116" s="184">
        <f t="shared" si="375"/>
        <v>1061</v>
      </c>
      <c r="BK116" s="184">
        <f t="shared" si="375"/>
        <v>930</v>
      </c>
      <c r="BL116" s="184">
        <f t="shared" si="375"/>
        <v>910</v>
      </c>
      <c r="BM116" s="184">
        <f t="shared" si="375"/>
        <v>847</v>
      </c>
      <c r="BN116" s="184">
        <f t="shared" si="375"/>
        <v>790</v>
      </c>
      <c r="BO116" s="184">
        <f t="shared" si="375"/>
        <v>683</v>
      </c>
      <c r="BP116" s="184">
        <f t="shared" si="375"/>
        <v>665</v>
      </c>
      <c r="BQ116" s="184">
        <f aca="true" t="shared" si="376" ref="BQ116:CA116">SUM(BQ114:BQ115)</f>
        <v>585</v>
      </c>
      <c r="BR116" s="184">
        <f t="shared" si="376"/>
        <v>528</v>
      </c>
      <c r="BS116" s="184">
        <f t="shared" si="376"/>
        <v>515</v>
      </c>
      <c r="BT116" s="184">
        <f t="shared" si="376"/>
        <v>445</v>
      </c>
      <c r="BU116" s="184">
        <f t="shared" si="376"/>
        <v>508</v>
      </c>
      <c r="BV116" s="184">
        <f t="shared" si="376"/>
        <v>430</v>
      </c>
      <c r="BW116" s="184">
        <f t="shared" si="376"/>
        <v>395</v>
      </c>
      <c r="BX116" s="184">
        <f t="shared" si="376"/>
        <v>426</v>
      </c>
      <c r="BY116" s="184">
        <f t="shared" si="376"/>
        <v>380</v>
      </c>
      <c r="BZ116" s="184">
        <f t="shared" si="376"/>
        <v>334</v>
      </c>
      <c r="CA116" s="184">
        <f t="shared" si="376"/>
        <v>336</v>
      </c>
      <c r="CB116" s="184">
        <f aca="true" t="shared" si="377" ref="CB116:CL116">SUM(CB114:CB115)</f>
        <v>286</v>
      </c>
      <c r="CC116" s="184">
        <f t="shared" si="377"/>
        <v>258</v>
      </c>
      <c r="CD116" s="184">
        <f t="shared" si="377"/>
        <v>244</v>
      </c>
      <c r="CE116" s="184">
        <f t="shared" si="377"/>
        <v>221</v>
      </c>
      <c r="CF116" s="184">
        <f t="shared" si="377"/>
        <v>183</v>
      </c>
      <c r="CG116" s="184">
        <f t="shared" si="377"/>
        <v>168</v>
      </c>
      <c r="CH116" s="184">
        <f t="shared" si="377"/>
        <v>155</v>
      </c>
      <c r="CI116" s="184">
        <f t="shared" si="377"/>
        <v>125</v>
      </c>
      <c r="CJ116" s="184">
        <f t="shared" si="377"/>
        <v>96</v>
      </c>
      <c r="CK116" s="184">
        <f t="shared" si="377"/>
        <v>82</v>
      </c>
      <c r="CL116" s="184">
        <f t="shared" si="377"/>
        <v>73</v>
      </c>
      <c r="CM116" s="184">
        <f aca="true" t="shared" si="378" ref="CM116:CW116">SUM(CM114:CM115)</f>
        <v>40</v>
      </c>
      <c r="CN116" s="184">
        <f t="shared" si="378"/>
        <v>49</v>
      </c>
      <c r="CO116" s="184">
        <f t="shared" si="378"/>
        <v>29</v>
      </c>
      <c r="CP116" s="184">
        <f t="shared" si="378"/>
        <v>27</v>
      </c>
      <c r="CQ116" s="184">
        <f t="shared" si="378"/>
        <v>25</v>
      </c>
      <c r="CR116" s="184">
        <f t="shared" si="378"/>
        <v>16</v>
      </c>
      <c r="CS116" s="184">
        <f t="shared" si="378"/>
        <v>16</v>
      </c>
      <c r="CT116" s="184">
        <f t="shared" si="378"/>
        <v>20</v>
      </c>
      <c r="CU116" s="184">
        <f t="shared" si="378"/>
        <v>5</v>
      </c>
      <c r="CV116" s="184">
        <f t="shared" si="378"/>
        <v>14</v>
      </c>
      <c r="CW116" s="184">
        <f t="shared" si="378"/>
        <v>12</v>
      </c>
      <c r="CX116" s="184">
        <f aca="true" t="shared" si="379" ref="CX116:DE116">SUM(CX114:CX115)</f>
        <v>3</v>
      </c>
      <c r="CY116" s="499">
        <f t="shared" si="379"/>
        <v>5</v>
      </c>
      <c r="CZ116" s="499">
        <f t="shared" si="379"/>
        <v>12</v>
      </c>
      <c r="DA116" s="499">
        <f t="shared" si="379"/>
        <v>0</v>
      </c>
      <c r="DB116" s="184">
        <f t="shared" si="379"/>
        <v>1004</v>
      </c>
      <c r="DC116" s="184">
        <f t="shared" si="379"/>
        <v>604</v>
      </c>
      <c r="DD116" s="184">
        <f t="shared" si="379"/>
        <v>233</v>
      </c>
      <c r="DE116" s="184">
        <f t="shared" si="379"/>
        <v>86643</v>
      </c>
    </row>
    <row r="117" spans="1:109" s="135" customFormat="1" ht="22.5" customHeight="1">
      <c r="A117" s="133" t="s">
        <v>109</v>
      </c>
      <c r="B117" s="134" t="s">
        <v>10</v>
      </c>
      <c r="C117" s="176">
        <v>1078</v>
      </c>
      <c r="D117" s="176">
        <v>985</v>
      </c>
      <c r="E117" s="176">
        <v>1027</v>
      </c>
      <c r="F117" s="176">
        <v>1051</v>
      </c>
      <c r="G117" s="176">
        <v>1087</v>
      </c>
      <c r="H117" s="176">
        <v>1142</v>
      </c>
      <c r="I117" s="176">
        <v>1095</v>
      </c>
      <c r="J117" s="176">
        <v>1173</v>
      </c>
      <c r="K117" s="176">
        <v>1197</v>
      </c>
      <c r="L117" s="176">
        <v>1199</v>
      </c>
      <c r="M117" s="176">
        <v>1105</v>
      </c>
      <c r="N117" s="176">
        <v>1088</v>
      </c>
      <c r="O117" s="176">
        <v>1234</v>
      </c>
      <c r="P117" s="176">
        <v>1176</v>
      </c>
      <c r="Q117" s="176">
        <v>1255</v>
      </c>
      <c r="R117" s="176">
        <v>1362</v>
      </c>
      <c r="S117" s="176">
        <v>1389</v>
      </c>
      <c r="T117" s="176">
        <v>1331</v>
      </c>
      <c r="U117" s="176">
        <v>1190</v>
      </c>
      <c r="V117" s="176">
        <v>1144</v>
      </c>
      <c r="W117" s="176">
        <v>1203</v>
      </c>
      <c r="X117" s="176">
        <v>966</v>
      </c>
      <c r="Y117" s="176">
        <v>1004</v>
      </c>
      <c r="Z117" s="176">
        <v>972</v>
      </c>
      <c r="AA117" s="176">
        <v>953</v>
      </c>
      <c r="AB117" s="176">
        <v>911</v>
      </c>
      <c r="AC117" s="176">
        <v>1005</v>
      </c>
      <c r="AD117" s="176">
        <v>1085</v>
      </c>
      <c r="AE117" s="176">
        <v>1142</v>
      </c>
      <c r="AF117" s="176">
        <v>1223</v>
      </c>
      <c r="AG117" s="176">
        <v>1302</v>
      </c>
      <c r="AH117" s="176">
        <v>1375</v>
      </c>
      <c r="AI117" s="176">
        <v>1377</v>
      </c>
      <c r="AJ117" s="176">
        <v>1433</v>
      </c>
      <c r="AK117" s="176">
        <v>1314</v>
      </c>
      <c r="AL117" s="176">
        <v>1441</v>
      </c>
      <c r="AM117" s="176">
        <v>1358</v>
      </c>
      <c r="AN117" s="176">
        <v>1401</v>
      </c>
      <c r="AO117" s="176">
        <v>1382</v>
      </c>
      <c r="AP117" s="176">
        <v>1350</v>
      </c>
      <c r="AQ117" s="176">
        <v>1443</v>
      </c>
      <c r="AR117" s="176">
        <v>1513</v>
      </c>
      <c r="AS117" s="176">
        <v>1430</v>
      </c>
      <c r="AT117" s="176">
        <v>1517</v>
      </c>
      <c r="AU117" s="176">
        <v>1406</v>
      </c>
      <c r="AV117" s="176">
        <v>1422</v>
      </c>
      <c r="AW117" s="176">
        <v>1344</v>
      </c>
      <c r="AX117" s="176">
        <v>1421</v>
      </c>
      <c r="AY117" s="176">
        <v>1416</v>
      </c>
      <c r="AZ117" s="176">
        <v>1298</v>
      </c>
      <c r="BA117" s="176">
        <v>1219</v>
      </c>
      <c r="BB117" s="176">
        <v>1151</v>
      </c>
      <c r="BC117" s="176">
        <v>1112</v>
      </c>
      <c r="BD117" s="176">
        <v>1000</v>
      </c>
      <c r="BE117" s="176">
        <v>901</v>
      </c>
      <c r="BF117" s="176">
        <v>905</v>
      </c>
      <c r="BG117" s="176">
        <v>889</v>
      </c>
      <c r="BH117" s="176">
        <v>791</v>
      </c>
      <c r="BI117" s="176">
        <v>741</v>
      </c>
      <c r="BJ117" s="176">
        <v>647</v>
      </c>
      <c r="BK117" s="176">
        <v>587</v>
      </c>
      <c r="BL117" s="176">
        <v>526</v>
      </c>
      <c r="BM117" s="176">
        <v>544</v>
      </c>
      <c r="BN117" s="176">
        <v>447</v>
      </c>
      <c r="BO117" s="176">
        <v>405</v>
      </c>
      <c r="BP117" s="176">
        <v>331</v>
      </c>
      <c r="BQ117" s="176">
        <v>307</v>
      </c>
      <c r="BR117" s="176">
        <v>318</v>
      </c>
      <c r="BS117" s="176">
        <v>279</v>
      </c>
      <c r="BT117" s="176">
        <v>229</v>
      </c>
      <c r="BU117" s="176">
        <v>258</v>
      </c>
      <c r="BV117" s="176">
        <v>221</v>
      </c>
      <c r="BW117" s="176">
        <v>181</v>
      </c>
      <c r="BX117" s="176">
        <v>236</v>
      </c>
      <c r="BY117" s="176">
        <v>189</v>
      </c>
      <c r="BZ117" s="176">
        <v>169</v>
      </c>
      <c r="CA117" s="176">
        <v>140</v>
      </c>
      <c r="CB117" s="176">
        <v>146</v>
      </c>
      <c r="CC117" s="176">
        <v>117</v>
      </c>
      <c r="CD117" s="176">
        <v>96</v>
      </c>
      <c r="CE117" s="176">
        <v>103</v>
      </c>
      <c r="CF117" s="176">
        <v>73</v>
      </c>
      <c r="CG117" s="176">
        <v>77</v>
      </c>
      <c r="CH117" s="176">
        <v>71</v>
      </c>
      <c r="CI117" s="176">
        <v>50</v>
      </c>
      <c r="CJ117" s="176">
        <v>44</v>
      </c>
      <c r="CK117" s="176">
        <v>25</v>
      </c>
      <c r="CL117" s="176">
        <v>19</v>
      </c>
      <c r="CM117" s="176">
        <v>21</v>
      </c>
      <c r="CN117" s="176">
        <v>17</v>
      </c>
      <c r="CO117" s="176">
        <v>19</v>
      </c>
      <c r="CP117" s="176">
        <v>15</v>
      </c>
      <c r="CQ117" s="176">
        <v>3</v>
      </c>
      <c r="CR117" s="176">
        <v>4</v>
      </c>
      <c r="CS117" s="176">
        <v>4</v>
      </c>
      <c r="CT117" s="176">
        <v>3</v>
      </c>
      <c r="CU117" s="176">
        <v>5</v>
      </c>
      <c r="CV117" s="176">
        <v>2</v>
      </c>
      <c r="CW117" s="176">
        <v>6</v>
      </c>
      <c r="CX117" s="176">
        <v>1</v>
      </c>
      <c r="CY117" s="182">
        <v>6</v>
      </c>
      <c r="CZ117" s="182">
        <v>7</v>
      </c>
      <c r="DA117" s="182" t="s">
        <v>86</v>
      </c>
      <c r="DB117" s="182">
        <v>416</v>
      </c>
      <c r="DC117" s="182">
        <v>191</v>
      </c>
      <c r="DD117" s="182">
        <v>179</v>
      </c>
      <c r="DE117" s="182">
        <f>SUM(C117:DD117)</f>
        <v>78158</v>
      </c>
    </row>
    <row r="118" spans="1:109" s="135" customFormat="1" ht="22.5" customHeight="1">
      <c r="A118" s="133"/>
      <c r="B118" s="134" t="s">
        <v>11</v>
      </c>
      <c r="C118" s="176">
        <v>962</v>
      </c>
      <c r="D118" s="176">
        <v>1024</v>
      </c>
      <c r="E118" s="176">
        <v>1008</v>
      </c>
      <c r="F118" s="176">
        <v>1051</v>
      </c>
      <c r="G118" s="176">
        <v>974</v>
      </c>
      <c r="H118" s="176">
        <v>1046</v>
      </c>
      <c r="I118" s="176">
        <v>1057</v>
      </c>
      <c r="J118" s="176">
        <v>1114</v>
      </c>
      <c r="K118" s="176">
        <v>1184</v>
      </c>
      <c r="L118" s="176">
        <v>1074</v>
      </c>
      <c r="M118" s="176">
        <v>1086</v>
      </c>
      <c r="N118" s="176">
        <v>998</v>
      </c>
      <c r="O118" s="176">
        <v>1113</v>
      </c>
      <c r="P118" s="176">
        <v>1085</v>
      </c>
      <c r="Q118" s="176">
        <v>1163</v>
      </c>
      <c r="R118" s="176">
        <v>1330</v>
      </c>
      <c r="S118" s="176">
        <v>1360</v>
      </c>
      <c r="T118" s="176">
        <v>1358</v>
      </c>
      <c r="U118" s="176">
        <v>1205</v>
      </c>
      <c r="V118" s="176">
        <v>1211</v>
      </c>
      <c r="W118" s="176">
        <v>1132</v>
      </c>
      <c r="X118" s="176">
        <v>1100</v>
      </c>
      <c r="Y118" s="176">
        <v>1126</v>
      </c>
      <c r="Z118" s="176">
        <v>1061</v>
      </c>
      <c r="AA118" s="176">
        <v>1011</v>
      </c>
      <c r="AB118" s="176">
        <v>1060</v>
      </c>
      <c r="AC118" s="176">
        <v>1170</v>
      </c>
      <c r="AD118" s="176">
        <v>1253</v>
      </c>
      <c r="AE118" s="176">
        <v>1301</v>
      </c>
      <c r="AF118" s="176">
        <v>1338</v>
      </c>
      <c r="AG118" s="176">
        <v>1403</v>
      </c>
      <c r="AH118" s="176">
        <v>1498</v>
      </c>
      <c r="AI118" s="176">
        <v>1567</v>
      </c>
      <c r="AJ118" s="176">
        <v>1638</v>
      </c>
      <c r="AK118" s="176">
        <v>1560</v>
      </c>
      <c r="AL118" s="176">
        <v>1643</v>
      </c>
      <c r="AM118" s="176">
        <v>1651</v>
      </c>
      <c r="AN118" s="176">
        <v>1534</v>
      </c>
      <c r="AO118" s="176">
        <v>1564</v>
      </c>
      <c r="AP118" s="176">
        <v>1545</v>
      </c>
      <c r="AQ118" s="176">
        <v>1618</v>
      </c>
      <c r="AR118" s="176">
        <v>1764</v>
      </c>
      <c r="AS118" s="176">
        <v>1685</v>
      </c>
      <c r="AT118" s="176">
        <v>1645</v>
      </c>
      <c r="AU118" s="176">
        <v>1664</v>
      </c>
      <c r="AV118" s="176">
        <v>1570</v>
      </c>
      <c r="AW118" s="176">
        <v>1621</v>
      </c>
      <c r="AX118" s="176">
        <v>1579</v>
      </c>
      <c r="AY118" s="176">
        <v>1497</v>
      </c>
      <c r="AZ118" s="176">
        <v>1445</v>
      </c>
      <c r="BA118" s="176">
        <v>1401</v>
      </c>
      <c r="BB118" s="176">
        <v>1277</v>
      </c>
      <c r="BC118" s="176">
        <v>1333</v>
      </c>
      <c r="BD118" s="176">
        <v>1162</v>
      </c>
      <c r="BE118" s="176">
        <v>1025</v>
      </c>
      <c r="BF118" s="176">
        <v>1022</v>
      </c>
      <c r="BG118" s="176">
        <v>970</v>
      </c>
      <c r="BH118" s="176">
        <v>892</v>
      </c>
      <c r="BI118" s="176">
        <v>874</v>
      </c>
      <c r="BJ118" s="176">
        <v>772</v>
      </c>
      <c r="BK118" s="176">
        <v>692</v>
      </c>
      <c r="BL118" s="176">
        <v>658</v>
      </c>
      <c r="BM118" s="176">
        <v>627</v>
      </c>
      <c r="BN118" s="176">
        <v>528</v>
      </c>
      <c r="BO118" s="176">
        <v>443</v>
      </c>
      <c r="BP118" s="176">
        <v>419</v>
      </c>
      <c r="BQ118" s="176">
        <v>353</v>
      </c>
      <c r="BR118" s="176">
        <v>363</v>
      </c>
      <c r="BS118" s="176">
        <v>342</v>
      </c>
      <c r="BT118" s="176">
        <v>299</v>
      </c>
      <c r="BU118" s="176">
        <v>363</v>
      </c>
      <c r="BV118" s="176">
        <v>313</v>
      </c>
      <c r="BW118" s="176">
        <v>294</v>
      </c>
      <c r="BX118" s="176">
        <v>287</v>
      </c>
      <c r="BY118" s="176">
        <v>243</v>
      </c>
      <c r="BZ118" s="176">
        <v>261</v>
      </c>
      <c r="CA118" s="176">
        <v>244</v>
      </c>
      <c r="CB118" s="176">
        <v>188</v>
      </c>
      <c r="CC118" s="176">
        <v>201</v>
      </c>
      <c r="CD118" s="176">
        <v>156</v>
      </c>
      <c r="CE118" s="176">
        <v>147</v>
      </c>
      <c r="CF118" s="176">
        <v>115</v>
      </c>
      <c r="CG118" s="176">
        <v>100</v>
      </c>
      <c r="CH118" s="176">
        <v>103</v>
      </c>
      <c r="CI118" s="176">
        <v>87</v>
      </c>
      <c r="CJ118" s="176">
        <v>70</v>
      </c>
      <c r="CK118" s="176">
        <v>65</v>
      </c>
      <c r="CL118" s="176">
        <v>43</v>
      </c>
      <c r="CM118" s="176">
        <v>51</v>
      </c>
      <c r="CN118" s="176">
        <v>45</v>
      </c>
      <c r="CO118" s="176">
        <v>29</v>
      </c>
      <c r="CP118" s="176">
        <v>17</v>
      </c>
      <c r="CQ118" s="176">
        <v>19</v>
      </c>
      <c r="CR118" s="176">
        <v>12</v>
      </c>
      <c r="CS118" s="176">
        <v>12</v>
      </c>
      <c r="CT118" s="176">
        <v>7</v>
      </c>
      <c r="CU118" s="176">
        <v>11</v>
      </c>
      <c r="CV118" s="176">
        <v>6</v>
      </c>
      <c r="CW118" s="182" t="s">
        <v>86</v>
      </c>
      <c r="CX118" s="176">
        <v>5</v>
      </c>
      <c r="CY118" s="182">
        <v>2</v>
      </c>
      <c r="CZ118" s="182">
        <v>10</v>
      </c>
      <c r="DA118" s="182" t="s">
        <v>86</v>
      </c>
      <c r="DB118" s="182">
        <v>334</v>
      </c>
      <c r="DC118" s="182">
        <v>128</v>
      </c>
      <c r="DD118" s="182">
        <v>93</v>
      </c>
      <c r="DE118" s="182">
        <f>SUM(C118:DD118)</f>
        <v>85159</v>
      </c>
    </row>
    <row r="119" spans="1:109" s="137" customFormat="1" ht="23.25" customHeight="1">
      <c r="A119" s="121"/>
      <c r="B119" s="136" t="s">
        <v>1</v>
      </c>
      <c r="C119" s="184">
        <f aca="true" t="shared" si="380" ref="C119:M119">SUM(C117:C118)</f>
        <v>2040</v>
      </c>
      <c r="D119" s="184">
        <f t="shared" si="380"/>
        <v>2009</v>
      </c>
      <c r="E119" s="184">
        <f t="shared" si="380"/>
        <v>2035</v>
      </c>
      <c r="F119" s="184">
        <f t="shared" si="380"/>
        <v>2102</v>
      </c>
      <c r="G119" s="184">
        <f t="shared" si="380"/>
        <v>2061</v>
      </c>
      <c r="H119" s="184">
        <f t="shared" si="380"/>
        <v>2188</v>
      </c>
      <c r="I119" s="184">
        <f t="shared" si="380"/>
        <v>2152</v>
      </c>
      <c r="J119" s="184">
        <f t="shared" si="380"/>
        <v>2287</v>
      </c>
      <c r="K119" s="184">
        <f t="shared" si="380"/>
        <v>2381</v>
      </c>
      <c r="L119" s="184">
        <f t="shared" si="380"/>
        <v>2273</v>
      </c>
      <c r="M119" s="184">
        <f t="shared" si="380"/>
        <v>2191</v>
      </c>
      <c r="N119" s="184">
        <f aca="true" t="shared" si="381" ref="N119:X119">SUM(N117:N118)</f>
        <v>2086</v>
      </c>
      <c r="O119" s="184">
        <f t="shared" si="381"/>
        <v>2347</v>
      </c>
      <c r="P119" s="184">
        <f t="shared" si="381"/>
        <v>2261</v>
      </c>
      <c r="Q119" s="184">
        <f t="shared" si="381"/>
        <v>2418</v>
      </c>
      <c r="R119" s="184">
        <f t="shared" si="381"/>
        <v>2692</v>
      </c>
      <c r="S119" s="184">
        <f t="shared" si="381"/>
        <v>2749</v>
      </c>
      <c r="T119" s="184">
        <f t="shared" si="381"/>
        <v>2689</v>
      </c>
      <c r="U119" s="184">
        <f t="shared" si="381"/>
        <v>2395</v>
      </c>
      <c r="V119" s="184">
        <f t="shared" si="381"/>
        <v>2355</v>
      </c>
      <c r="W119" s="184">
        <f t="shared" si="381"/>
        <v>2335</v>
      </c>
      <c r="X119" s="184">
        <f t="shared" si="381"/>
        <v>2066</v>
      </c>
      <c r="Y119" s="184">
        <f aca="true" t="shared" si="382" ref="Y119:AI119">SUM(Y117:Y118)</f>
        <v>2130</v>
      </c>
      <c r="Z119" s="184">
        <f t="shared" si="382"/>
        <v>2033</v>
      </c>
      <c r="AA119" s="184">
        <f t="shared" si="382"/>
        <v>1964</v>
      </c>
      <c r="AB119" s="184">
        <f t="shared" si="382"/>
        <v>1971</v>
      </c>
      <c r="AC119" s="184">
        <f t="shared" si="382"/>
        <v>2175</v>
      </c>
      <c r="AD119" s="184">
        <f t="shared" si="382"/>
        <v>2338</v>
      </c>
      <c r="AE119" s="184">
        <f t="shared" si="382"/>
        <v>2443</v>
      </c>
      <c r="AF119" s="184">
        <f t="shared" si="382"/>
        <v>2561</v>
      </c>
      <c r="AG119" s="184">
        <f t="shared" si="382"/>
        <v>2705</v>
      </c>
      <c r="AH119" s="184">
        <f t="shared" si="382"/>
        <v>2873</v>
      </c>
      <c r="AI119" s="184">
        <f t="shared" si="382"/>
        <v>2944</v>
      </c>
      <c r="AJ119" s="184">
        <f aca="true" t="shared" si="383" ref="AJ119:AT119">SUM(AJ117:AJ118)</f>
        <v>3071</v>
      </c>
      <c r="AK119" s="184">
        <f t="shared" si="383"/>
        <v>2874</v>
      </c>
      <c r="AL119" s="184">
        <f t="shared" si="383"/>
        <v>3084</v>
      </c>
      <c r="AM119" s="184">
        <f t="shared" si="383"/>
        <v>3009</v>
      </c>
      <c r="AN119" s="184">
        <f t="shared" si="383"/>
        <v>2935</v>
      </c>
      <c r="AO119" s="184">
        <f t="shared" si="383"/>
        <v>2946</v>
      </c>
      <c r="AP119" s="184">
        <f t="shared" si="383"/>
        <v>2895</v>
      </c>
      <c r="AQ119" s="184">
        <f t="shared" si="383"/>
        <v>3061</v>
      </c>
      <c r="AR119" s="184">
        <f t="shared" si="383"/>
        <v>3277</v>
      </c>
      <c r="AS119" s="184">
        <f t="shared" si="383"/>
        <v>3115</v>
      </c>
      <c r="AT119" s="184">
        <f t="shared" si="383"/>
        <v>3162</v>
      </c>
      <c r="AU119" s="184">
        <f aca="true" t="shared" si="384" ref="AU119:BE119">SUM(AU117:AU118)</f>
        <v>3070</v>
      </c>
      <c r="AV119" s="184">
        <f t="shared" si="384"/>
        <v>2992</v>
      </c>
      <c r="AW119" s="184">
        <f t="shared" si="384"/>
        <v>2965</v>
      </c>
      <c r="AX119" s="184">
        <f t="shared" si="384"/>
        <v>3000</v>
      </c>
      <c r="AY119" s="184">
        <f t="shared" si="384"/>
        <v>2913</v>
      </c>
      <c r="AZ119" s="184">
        <f t="shared" si="384"/>
        <v>2743</v>
      </c>
      <c r="BA119" s="184">
        <f t="shared" si="384"/>
        <v>2620</v>
      </c>
      <c r="BB119" s="184">
        <f t="shared" si="384"/>
        <v>2428</v>
      </c>
      <c r="BC119" s="184">
        <f t="shared" si="384"/>
        <v>2445</v>
      </c>
      <c r="BD119" s="184">
        <f t="shared" si="384"/>
        <v>2162</v>
      </c>
      <c r="BE119" s="184">
        <f t="shared" si="384"/>
        <v>1926</v>
      </c>
      <c r="BF119" s="184">
        <f aca="true" t="shared" si="385" ref="BF119:BP119">SUM(BF117:BF118)</f>
        <v>1927</v>
      </c>
      <c r="BG119" s="184">
        <f t="shared" si="385"/>
        <v>1859</v>
      </c>
      <c r="BH119" s="184">
        <f t="shared" si="385"/>
        <v>1683</v>
      </c>
      <c r="BI119" s="184">
        <f t="shared" si="385"/>
        <v>1615</v>
      </c>
      <c r="BJ119" s="184">
        <f t="shared" si="385"/>
        <v>1419</v>
      </c>
      <c r="BK119" s="184">
        <f t="shared" si="385"/>
        <v>1279</v>
      </c>
      <c r="BL119" s="184">
        <f t="shared" si="385"/>
        <v>1184</v>
      </c>
      <c r="BM119" s="184">
        <f t="shared" si="385"/>
        <v>1171</v>
      </c>
      <c r="BN119" s="184">
        <f t="shared" si="385"/>
        <v>975</v>
      </c>
      <c r="BO119" s="184">
        <f t="shared" si="385"/>
        <v>848</v>
      </c>
      <c r="BP119" s="184">
        <f t="shared" si="385"/>
        <v>750</v>
      </c>
      <c r="BQ119" s="184">
        <f aca="true" t="shared" si="386" ref="BQ119:CA119">SUM(BQ117:BQ118)</f>
        <v>660</v>
      </c>
      <c r="BR119" s="184">
        <f t="shared" si="386"/>
        <v>681</v>
      </c>
      <c r="BS119" s="184">
        <f t="shared" si="386"/>
        <v>621</v>
      </c>
      <c r="BT119" s="184">
        <f t="shared" si="386"/>
        <v>528</v>
      </c>
      <c r="BU119" s="184">
        <f t="shared" si="386"/>
        <v>621</v>
      </c>
      <c r="BV119" s="184">
        <f t="shared" si="386"/>
        <v>534</v>
      </c>
      <c r="BW119" s="184">
        <f t="shared" si="386"/>
        <v>475</v>
      </c>
      <c r="BX119" s="184">
        <f t="shared" si="386"/>
        <v>523</v>
      </c>
      <c r="BY119" s="184">
        <f t="shared" si="386"/>
        <v>432</v>
      </c>
      <c r="BZ119" s="184">
        <f t="shared" si="386"/>
        <v>430</v>
      </c>
      <c r="CA119" s="184">
        <f t="shared" si="386"/>
        <v>384</v>
      </c>
      <c r="CB119" s="184">
        <f aca="true" t="shared" si="387" ref="CB119:CL119">SUM(CB117:CB118)</f>
        <v>334</v>
      </c>
      <c r="CC119" s="184">
        <f t="shared" si="387"/>
        <v>318</v>
      </c>
      <c r="CD119" s="184">
        <f t="shared" si="387"/>
        <v>252</v>
      </c>
      <c r="CE119" s="184">
        <f t="shared" si="387"/>
        <v>250</v>
      </c>
      <c r="CF119" s="184">
        <f t="shared" si="387"/>
        <v>188</v>
      </c>
      <c r="CG119" s="184">
        <f t="shared" si="387"/>
        <v>177</v>
      </c>
      <c r="CH119" s="184">
        <f t="shared" si="387"/>
        <v>174</v>
      </c>
      <c r="CI119" s="184">
        <f t="shared" si="387"/>
        <v>137</v>
      </c>
      <c r="CJ119" s="184">
        <f t="shared" si="387"/>
        <v>114</v>
      </c>
      <c r="CK119" s="184">
        <f t="shared" si="387"/>
        <v>90</v>
      </c>
      <c r="CL119" s="184">
        <f t="shared" si="387"/>
        <v>62</v>
      </c>
      <c r="CM119" s="184">
        <f aca="true" t="shared" si="388" ref="CM119:CW119">SUM(CM117:CM118)</f>
        <v>72</v>
      </c>
      <c r="CN119" s="184">
        <f t="shared" si="388"/>
        <v>62</v>
      </c>
      <c r="CO119" s="184">
        <f t="shared" si="388"/>
        <v>48</v>
      </c>
      <c r="CP119" s="184">
        <f t="shared" si="388"/>
        <v>32</v>
      </c>
      <c r="CQ119" s="184">
        <f t="shared" si="388"/>
        <v>22</v>
      </c>
      <c r="CR119" s="184">
        <f t="shared" si="388"/>
        <v>16</v>
      </c>
      <c r="CS119" s="184">
        <f t="shared" si="388"/>
        <v>16</v>
      </c>
      <c r="CT119" s="184">
        <f t="shared" si="388"/>
        <v>10</v>
      </c>
      <c r="CU119" s="184">
        <f t="shared" si="388"/>
        <v>16</v>
      </c>
      <c r="CV119" s="184">
        <f t="shared" si="388"/>
        <v>8</v>
      </c>
      <c r="CW119" s="184">
        <f t="shared" si="388"/>
        <v>6</v>
      </c>
      <c r="CX119" s="184">
        <f aca="true" t="shared" si="389" ref="CX119:DE119">SUM(CX117:CX118)</f>
        <v>6</v>
      </c>
      <c r="CY119" s="499">
        <f t="shared" si="389"/>
        <v>8</v>
      </c>
      <c r="CZ119" s="499">
        <f t="shared" si="389"/>
        <v>17</v>
      </c>
      <c r="DA119" s="499">
        <f t="shared" si="389"/>
        <v>0</v>
      </c>
      <c r="DB119" s="184">
        <f t="shared" si="389"/>
        <v>750</v>
      </c>
      <c r="DC119" s="184">
        <f t="shared" si="389"/>
        <v>319</v>
      </c>
      <c r="DD119" s="184">
        <f t="shared" si="389"/>
        <v>272</v>
      </c>
      <c r="DE119" s="184">
        <f t="shared" si="389"/>
        <v>163317</v>
      </c>
    </row>
    <row r="120" spans="1:109" s="135" customFormat="1" ht="22.5" customHeight="1">
      <c r="A120" s="133" t="s">
        <v>122</v>
      </c>
      <c r="B120" s="134" t="s">
        <v>10</v>
      </c>
      <c r="C120" s="176">
        <v>462</v>
      </c>
      <c r="D120" s="176">
        <v>483</v>
      </c>
      <c r="E120" s="176">
        <v>582</v>
      </c>
      <c r="F120" s="176">
        <v>514</v>
      </c>
      <c r="G120" s="176">
        <v>578</v>
      </c>
      <c r="H120" s="176">
        <v>618</v>
      </c>
      <c r="I120" s="176">
        <v>617</v>
      </c>
      <c r="J120" s="176">
        <v>670</v>
      </c>
      <c r="K120" s="176">
        <v>678</v>
      </c>
      <c r="L120" s="176">
        <v>658</v>
      </c>
      <c r="M120" s="176">
        <v>696</v>
      </c>
      <c r="N120" s="176">
        <v>722</v>
      </c>
      <c r="O120" s="176">
        <v>835</v>
      </c>
      <c r="P120" s="176">
        <v>721</v>
      </c>
      <c r="Q120" s="176">
        <v>761</v>
      </c>
      <c r="R120" s="176">
        <v>868</v>
      </c>
      <c r="S120" s="176">
        <v>856</v>
      </c>
      <c r="T120" s="176">
        <v>865</v>
      </c>
      <c r="U120" s="176">
        <v>798</v>
      </c>
      <c r="V120" s="176">
        <v>769</v>
      </c>
      <c r="W120" s="176">
        <v>754</v>
      </c>
      <c r="X120" s="176">
        <v>735</v>
      </c>
      <c r="Y120" s="176">
        <v>678</v>
      </c>
      <c r="Z120" s="176">
        <v>639</v>
      </c>
      <c r="AA120" s="176">
        <v>691</v>
      </c>
      <c r="AB120" s="176">
        <v>681</v>
      </c>
      <c r="AC120" s="176">
        <v>726</v>
      </c>
      <c r="AD120" s="176">
        <v>819</v>
      </c>
      <c r="AE120" s="176">
        <v>834</v>
      </c>
      <c r="AF120" s="176">
        <v>852</v>
      </c>
      <c r="AG120" s="176">
        <v>912</v>
      </c>
      <c r="AH120" s="176">
        <v>995</v>
      </c>
      <c r="AI120" s="176">
        <v>1032</v>
      </c>
      <c r="AJ120" s="176">
        <v>1054</v>
      </c>
      <c r="AK120" s="176">
        <v>1018</v>
      </c>
      <c r="AL120" s="176">
        <v>1022</v>
      </c>
      <c r="AM120" s="176">
        <v>1037</v>
      </c>
      <c r="AN120" s="176">
        <v>933</v>
      </c>
      <c r="AO120" s="176">
        <v>914</v>
      </c>
      <c r="AP120" s="176">
        <v>924</v>
      </c>
      <c r="AQ120" s="176">
        <v>983</v>
      </c>
      <c r="AR120" s="176">
        <v>999</v>
      </c>
      <c r="AS120" s="176">
        <v>969</v>
      </c>
      <c r="AT120" s="176">
        <v>945</v>
      </c>
      <c r="AU120" s="176">
        <v>934</v>
      </c>
      <c r="AV120" s="176">
        <v>873</v>
      </c>
      <c r="AW120" s="176">
        <v>850</v>
      </c>
      <c r="AX120" s="176">
        <v>882</v>
      </c>
      <c r="AY120" s="176">
        <v>816</v>
      </c>
      <c r="AZ120" s="176">
        <v>832</v>
      </c>
      <c r="BA120" s="176">
        <v>797</v>
      </c>
      <c r="BB120" s="176">
        <v>799</v>
      </c>
      <c r="BC120" s="176">
        <v>834</v>
      </c>
      <c r="BD120" s="176">
        <v>749</v>
      </c>
      <c r="BE120" s="176">
        <v>700</v>
      </c>
      <c r="BF120" s="176">
        <v>694</v>
      </c>
      <c r="BG120" s="176">
        <v>723</v>
      </c>
      <c r="BH120" s="176">
        <v>735</v>
      </c>
      <c r="BI120" s="176">
        <v>662</v>
      </c>
      <c r="BJ120" s="176">
        <v>671</v>
      </c>
      <c r="BK120" s="176">
        <v>611</v>
      </c>
      <c r="BL120" s="176">
        <v>574</v>
      </c>
      <c r="BM120" s="176">
        <v>593</v>
      </c>
      <c r="BN120" s="176">
        <v>550</v>
      </c>
      <c r="BO120" s="176">
        <v>487</v>
      </c>
      <c r="BP120" s="176">
        <v>447</v>
      </c>
      <c r="BQ120" s="176">
        <v>453</v>
      </c>
      <c r="BR120" s="176">
        <v>331</v>
      </c>
      <c r="BS120" s="176">
        <v>344</v>
      </c>
      <c r="BT120" s="176">
        <v>319</v>
      </c>
      <c r="BU120" s="176">
        <v>305</v>
      </c>
      <c r="BV120" s="176">
        <v>283</v>
      </c>
      <c r="BW120" s="176">
        <v>232</v>
      </c>
      <c r="BX120" s="176">
        <v>253</v>
      </c>
      <c r="BY120" s="176">
        <v>223</v>
      </c>
      <c r="BZ120" s="176">
        <v>191</v>
      </c>
      <c r="CA120" s="176">
        <v>213</v>
      </c>
      <c r="CB120" s="176">
        <v>134</v>
      </c>
      <c r="CC120" s="176">
        <v>122</v>
      </c>
      <c r="CD120" s="176">
        <v>111</v>
      </c>
      <c r="CE120" s="176">
        <v>118</v>
      </c>
      <c r="CF120" s="176">
        <v>100</v>
      </c>
      <c r="CG120" s="176">
        <v>68</v>
      </c>
      <c r="CH120" s="176">
        <v>61</v>
      </c>
      <c r="CI120" s="176">
        <v>63</v>
      </c>
      <c r="CJ120" s="176">
        <v>54</v>
      </c>
      <c r="CK120" s="176">
        <v>42</v>
      </c>
      <c r="CL120" s="176">
        <v>29</v>
      </c>
      <c r="CM120" s="176">
        <v>13</v>
      </c>
      <c r="CN120" s="176">
        <v>26</v>
      </c>
      <c r="CO120" s="176">
        <v>16</v>
      </c>
      <c r="CP120" s="176">
        <v>15</v>
      </c>
      <c r="CQ120" s="176">
        <v>11</v>
      </c>
      <c r="CR120" s="176">
        <v>9</v>
      </c>
      <c r="CS120" s="176">
        <v>6</v>
      </c>
      <c r="CT120" s="176">
        <v>1</v>
      </c>
      <c r="CU120" s="176">
        <v>3</v>
      </c>
      <c r="CV120" s="182">
        <v>1</v>
      </c>
      <c r="CW120" s="182">
        <v>1</v>
      </c>
      <c r="CX120" s="182" t="s">
        <v>86</v>
      </c>
      <c r="CY120" s="182">
        <v>1</v>
      </c>
      <c r="CZ120" s="182">
        <v>1</v>
      </c>
      <c r="DA120" s="182" t="s">
        <v>86</v>
      </c>
      <c r="DB120" s="182">
        <v>440</v>
      </c>
      <c r="DC120" s="182">
        <v>237</v>
      </c>
      <c r="DD120" s="182">
        <v>181</v>
      </c>
      <c r="DE120" s="182">
        <f>SUM(C120:DD120)</f>
        <v>55721</v>
      </c>
    </row>
    <row r="121" spans="1:109" s="135" customFormat="1" ht="22.5" customHeight="1">
      <c r="A121" s="133"/>
      <c r="B121" s="134" t="s">
        <v>11</v>
      </c>
      <c r="C121" s="176">
        <v>491</v>
      </c>
      <c r="D121" s="176">
        <v>526</v>
      </c>
      <c r="E121" s="176">
        <v>512</v>
      </c>
      <c r="F121" s="176">
        <v>532</v>
      </c>
      <c r="G121" s="176">
        <v>585</v>
      </c>
      <c r="H121" s="176">
        <v>628</v>
      </c>
      <c r="I121" s="176">
        <v>581</v>
      </c>
      <c r="J121" s="176">
        <v>636</v>
      </c>
      <c r="K121" s="176">
        <v>650</v>
      </c>
      <c r="L121" s="176">
        <v>702</v>
      </c>
      <c r="M121" s="176">
        <v>715</v>
      </c>
      <c r="N121" s="176">
        <v>740</v>
      </c>
      <c r="O121" s="176">
        <v>803</v>
      </c>
      <c r="P121" s="176">
        <v>730</v>
      </c>
      <c r="Q121" s="176">
        <v>760</v>
      </c>
      <c r="R121" s="176">
        <v>874</v>
      </c>
      <c r="S121" s="176">
        <v>913</v>
      </c>
      <c r="T121" s="176">
        <v>850</v>
      </c>
      <c r="U121" s="176">
        <v>796</v>
      </c>
      <c r="V121" s="176">
        <v>780</v>
      </c>
      <c r="W121" s="176">
        <v>737</v>
      </c>
      <c r="X121" s="176">
        <v>787</v>
      </c>
      <c r="Y121" s="176">
        <v>744</v>
      </c>
      <c r="Z121" s="176">
        <v>693</v>
      </c>
      <c r="AA121" s="176">
        <v>748</v>
      </c>
      <c r="AB121" s="176">
        <v>734</v>
      </c>
      <c r="AC121" s="176">
        <v>830</v>
      </c>
      <c r="AD121" s="176">
        <v>856</v>
      </c>
      <c r="AE121" s="176">
        <v>958</v>
      </c>
      <c r="AF121" s="176">
        <v>1041</v>
      </c>
      <c r="AG121" s="176">
        <v>1118</v>
      </c>
      <c r="AH121" s="176">
        <v>1142</v>
      </c>
      <c r="AI121" s="176">
        <v>1219</v>
      </c>
      <c r="AJ121" s="176">
        <v>1188</v>
      </c>
      <c r="AK121" s="176">
        <v>1233</v>
      </c>
      <c r="AL121" s="176">
        <v>1166</v>
      </c>
      <c r="AM121" s="176">
        <v>1206</v>
      </c>
      <c r="AN121" s="176">
        <v>1147</v>
      </c>
      <c r="AO121" s="176">
        <v>1166</v>
      </c>
      <c r="AP121" s="176">
        <v>1119</v>
      </c>
      <c r="AQ121" s="176">
        <v>1136</v>
      </c>
      <c r="AR121" s="176">
        <v>1194</v>
      </c>
      <c r="AS121" s="176">
        <v>1173</v>
      </c>
      <c r="AT121" s="176">
        <v>1134</v>
      </c>
      <c r="AU121" s="176">
        <v>1125</v>
      </c>
      <c r="AV121" s="176">
        <v>1087</v>
      </c>
      <c r="AW121" s="176">
        <v>1129</v>
      </c>
      <c r="AX121" s="176">
        <v>1077</v>
      </c>
      <c r="AY121" s="176">
        <v>1083</v>
      </c>
      <c r="AZ121" s="176">
        <v>1077</v>
      </c>
      <c r="BA121" s="176">
        <v>1094</v>
      </c>
      <c r="BB121" s="176">
        <v>1056</v>
      </c>
      <c r="BC121" s="176">
        <v>1109</v>
      </c>
      <c r="BD121" s="176">
        <v>1007</v>
      </c>
      <c r="BE121" s="176">
        <v>944</v>
      </c>
      <c r="BF121" s="176">
        <v>1010</v>
      </c>
      <c r="BG121" s="176">
        <v>944</v>
      </c>
      <c r="BH121" s="176">
        <v>972</v>
      </c>
      <c r="BI121" s="176">
        <v>889</v>
      </c>
      <c r="BJ121" s="176">
        <v>867</v>
      </c>
      <c r="BK121" s="176">
        <v>837</v>
      </c>
      <c r="BL121" s="176">
        <v>839</v>
      </c>
      <c r="BM121" s="176">
        <v>826</v>
      </c>
      <c r="BN121" s="176">
        <v>781</v>
      </c>
      <c r="BO121" s="176">
        <v>661</v>
      </c>
      <c r="BP121" s="176">
        <v>656</v>
      </c>
      <c r="BQ121" s="176">
        <v>586</v>
      </c>
      <c r="BR121" s="176">
        <v>525</v>
      </c>
      <c r="BS121" s="176">
        <v>498</v>
      </c>
      <c r="BT121" s="176">
        <v>398</v>
      </c>
      <c r="BU121" s="176">
        <v>404</v>
      </c>
      <c r="BV121" s="176">
        <v>382</v>
      </c>
      <c r="BW121" s="176">
        <v>301</v>
      </c>
      <c r="BX121" s="176">
        <v>348</v>
      </c>
      <c r="BY121" s="176">
        <v>307</v>
      </c>
      <c r="BZ121" s="176">
        <v>274</v>
      </c>
      <c r="CA121" s="176">
        <v>268</v>
      </c>
      <c r="CB121" s="176">
        <v>261</v>
      </c>
      <c r="CC121" s="176">
        <v>217</v>
      </c>
      <c r="CD121" s="176">
        <v>180</v>
      </c>
      <c r="CE121" s="176">
        <v>189</v>
      </c>
      <c r="CF121" s="176">
        <v>153</v>
      </c>
      <c r="CG121" s="176">
        <v>167</v>
      </c>
      <c r="CH121" s="176">
        <v>136</v>
      </c>
      <c r="CI121" s="176">
        <v>140</v>
      </c>
      <c r="CJ121" s="176">
        <v>107</v>
      </c>
      <c r="CK121" s="176">
        <v>83</v>
      </c>
      <c r="CL121" s="176">
        <v>74</v>
      </c>
      <c r="CM121" s="176">
        <v>65</v>
      </c>
      <c r="CN121" s="176">
        <v>59</v>
      </c>
      <c r="CO121" s="176">
        <v>41</v>
      </c>
      <c r="CP121" s="176">
        <v>36</v>
      </c>
      <c r="CQ121" s="176">
        <v>25</v>
      </c>
      <c r="CR121" s="176">
        <v>17</v>
      </c>
      <c r="CS121" s="176">
        <v>10</v>
      </c>
      <c r="CT121" s="176">
        <v>13</v>
      </c>
      <c r="CU121" s="176">
        <v>12</v>
      </c>
      <c r="CV121" s="176">
        <v>4</v>
      </c>
      <c r="CW121" s="176">
        <v>4</v>
      </c>
      <c r="CX121" s="182">
        <v>5</v>
      </c>
      <c r="CY121" s="182">
        <v>2</v>
      </c>
      <c r="CZ121" s="182">
        <v>4</v>
      </c>
      <c r="DA121" s="182" t="s">
        <v>86</v>
      </c>
      <c r="DB121" s="182">
        <v>381</v>
      </c>
      <c r="DC121" s="182">
        <v>248</v>
      </c>
      <c r="DD121" s="182">
        <v>164</v>
      </c>
      <c r="DE121" s="182">
        <f>SUM(C121:DD121)</f>
        <v>66431</v>
      </c>
    </row>
    <row r="122" spans="1:109" s="141" customFormat="1" ht="23.25" customHeight="1">
      <c r="A122" s="139"/>
      <c r="B122" s="140" t="s">
        <v>1</v>
      </c>
      <c r="C122" s="188">
        <f aca="true" t="shared" si="390" ref="C122:M122">SUM(C120:C121)</f>
        <v>953</v>
      </c>
      <c r="D122" s="188">
        <f t="shared" si="390"/>
        <v>1009</v>
      </c>
      <c r="E122" s="188">
        <f t="shared" si="390"/>
        <v>1094</v>
      </c>
      <c r="F122" s="188">
        <f t="shared" si="390"/>
        <v>1046</v>
      </c>
      <c r="G122" s="188">
        <f t="shared" si="390"/>
        <v>1163</v>
      </c>
      <c r="H122" s="188">
        <f t="shared" si="390"/>
        <v>1246</v>
      </c>
      <c r="I122" s="188">
        <f t="shared" si="390"/>
        <v>1198</v>
      </c>
      <c r="J122" s="188">
        <f t="shared" si="390"/>
        <v>1306</v>
      </c>
      <c r="K122" s="188">
        <f t="shared" si="390"/>
        <v>1328</v>
      </c>
      <c r="L122" s="188">
        <f t="shared" si="390"/>
        <v>1360</v>
      </c>
      <c r="M122" s="188">
        <f t="shared" si="390"/>
        <v>1411</v>
      </c>
      <c r="N122" s="188">
        <f aca="true" t="shared" si="391" ref="N122:X122">SUM(N120:N121)</f>
        <v>1462</v>
      </c>
      <c r="O122" s="188">
        <f t="shared" si="391"/>
        <v>1638</v>
      </c>
      <c r="P122" s="188">
        <f t="shared" si="391"/>
        <v>1451</v>
      </c>
      <c r="Q122" s="188">
        <f t="shared" si="391"/>
        <v>1521</v>
      </c>
      <c r="R122" s="188">
        <f t="shared" si="391"/>
        <v>1742</v>
      </c>
      <c r="S122" s="188">
        <f t="shared" si="391"/>
        <v>1769</v>
      </c>
      <c r="T122" s="188">
        <f t="shared" si="391"/>
        <v>1715</v>
      </c>
      <c r="U122" s="188">
        <f t="shared" si="391"/>
        <v>1594</v>
      </c>
      <c r="V122" s="188">
        <f t="shared" si="391"/>
        <v>1549</v>
      </c>
      <c r="W122" s="188">
        <f t="shared" si="391"/>
        <v>1491</v>
      </c>
      <c r="X122" s="188">
        <f t="shared" si="391"/>
        <v>1522</v>
      </c>
      <c r="Y122" s="188">
        <f aca="true" t="shared" si="392" ref="Y122:AI122">SUM(Y120:Y121)</f>
        <v>1422</v>
      </c>
      <c r="Z122" s="188">
        <f t="shared" si="392"/>
        <v>1332</v>
      </c>
      <c r="AA122" s="188">
        <f t="shared" si="392"/>
        <v>1439</v>
      </c>
      <c r="AB122" s="188">
        <f t="shared" si="392"/>
        <v>1415</v>
      </c>
      <c r="AC122" s="188">
        <f t="shared" si="392"/>
        <v>1556</v>
      </c>
      <c r="AD122" s="188">
        <f t="shared" si="392"/>
        <v>1675</v>
      </c>
      <c r="AE122" s="188">
        <f t="shared" si="392"/>
        <v>1792</v>
      </c>
      <c r="AF122" s="188">
        <f t="shared" si="392"/>
        <v>1893</v>
      </c>
      <c r="AG122" s="188">
        <f t="shared" si="392"/>
        <v>2030</v>
      </c>
      <c r="AH122" s="188">
        <f t="shared" si="392"/>
        <v>2137</v>
      </c>
      <c r="AI122" s="188">
        <f t="shared" si="392"/>
        <v>2251</v>
      </c>
      <c r="AJ122" s="188">
        <f aca="true" t="shared" si="393" ref="AJ122:AT122">SUM(AJ120:AJ121)</f>
        <v>2242</v>
      </c>
      <c r="AK122" s="188">
        <f t="shared" si="393"/>
        <v>2251</v>
      </c>
      <c r="AL122" s="188">
        <f t="shared" si="393"/>
        <v>2188</v>
      </c>
      <c r="AM122" s="188">
        <f t="shared" si="393"/>
        <v>2243</v>
      </c>
      <c r="AN122" s="188">
        <f t="shared" si="393"/>
        <v>2080</v>
      </c>
      <c r="AO122" s="188">
        <f t="shared" si="393"/>
        <v>2080</v>
      </c>
      <c r="AP122" s="188">
        <f t="shared" si="393"/>
        <v>2043</v>
      </c>
      <c r="AQ122" s="188">
        <f t="shared" si="393"/>
        <v>2119</v>
      </c>
      <c r="AR122" s="188">
        <f t="shared" si="393"/>
        <v>2193</v>
      </c>
      <c r="AS122" s="188">
        <f t="shared" si="393"/>
        <v>2142</v>
      </c>
      <c r="AT122" s="188">
        <f t="shared" si="393"/>
        <v>2079</v>
      </c>
      <c r="AU122" s="188">
        <f aca="true" t="shared" si="394" ref="AU122:BE122">SUM(AU120:AU121)</f>
        <v>2059</v>
      </c>
      <c r="AV122" s="188">
        <f t="shared" si="394"/>
        <v>1960</v>
      </c>
      <c r="AW122" s="188">
        <f t="shared" si="394"/>
        <v>1979</v>
      </c>
      <c r="AX122" s="188">
        <f t="shared" si="394"/>
        <v>1959</v>
      </c>
      <c r="AY122" s="188">
        <f t="shared" si="394"/>
        <v>1899</v>
      </c>
      <c r="AZ122" s="188">
        <f t="shared" si="394"/>
        <v>1909</v>
      </c>
      <c r="BA122" s="188">
        <f t="shared" si="394"/>
        <v>1891</v>
      </c>
      <c r="BB122" s="188">
        <f t="shared" si="394"/>
        <v>1855</v>
      </c>
      <c r="BC122" s="188">
        <f t="shared" si="394"/>
        <v>1943</v>
      </c>
      <c r="BD122" s="188">
        <f t="shared" si="394"/>
        <v>1756</v>
      </c>
      <c r="BE122" s="188">
        <f t="shared" si="394"/>
        <v>1644</v>
      </c>
      <c r="BF122" s="188">
        <f aca="true" t="shared" si="395" ref="BF122:BP122">SUM(BF120:BF121)</f>
        <v>1704</v>
      </c>
      <c r="BG122" s="188">
        <f t="shared" si="395"/>
        <v>1667</v>
      </c>
      <c r="BH122" s="188">
        <f t="shared" si="395"/>
        <v>1707</v>
      </c>
      <c r="BI122" s="188">
        <f t="shared" si="395"/>
        <v>1551</v>
      </c>
      <c r="BJ122" s="188">
        <f t="shared" si="395"/>
        <v>1538</v>
      </c>
      <c r="BK122" s="188">
        <f t="shared" si="395"/>
        <v>1448</v>
      </c>
      <c r="BL122" s="188">
        <f t="shared" si="395"/>
        <v>1413</v>
      </c>
      <c r="BM122" s="188">
        <f t="shared" si="395"/>
        <v>1419</v>
      </c>
      <c r="BN122" s="188">
        <f t="shared" si="395"/>
        <v>1331</v>
      </c>
      <c r="BO122" s="188">
        <f t="shared" si="395"/>
        <v>1148</v>
      </c>
      <c r="BP122" s="188">
        <f t="shared" si="395"/>
        <v>1103</v>
      </c>
      <c r="BQ122" s="188">
        <f aca="true" t="shared" si="396" ref="BQ122:CA122">SUM(BQ120:BQ121)</f>
        <v>1039</v>
      </c>
      <c r="BR122" s="188">
        <f t="shared" si="396"/>
        <v>856</v>
      </c>
      <c r="BS122" s="188">
        <f t="shared" si="396"/>
        <v>842</v>
      </c>
      <c r="BT122" s="188">
        <f t="shared" si="396"/>
        <v>717</v>
      </c>
      <c r="BU122" s="188">
        <f t="shared" si="396"/>
        <v>709</v>
      </c>
      <c r="BV122" s="188">
        <f t="shared" si="396"/>
        <v>665</v>
      </c>
      <c r="BW122" s="188">
        <f t="shared" si="396"/>
        <v>533</v>
      </c>
      <c r="BX122" s="188">
        <f t="shared" si="396"/>
        <v>601</v>
      </c>
      <c r="BY122" s="188">
        <f t="shared" si="396"/>
        <v>530</v>
      </c>
      <c r="BZ122" s="188">
        <f t="shared" si="396"/>
        <v>465</v>
      </c>
      <c r="CA122" s="188">
        <f t="shared" si="396"/>
        <v>481</v>
      </c>
      <c r="CB122" s="188">
        <f aca="true" t="shared" si="397" ref="CB122:CL122">SUM(CB120:CB121)</f>
        <v>395</v>
      </c>
      <c r="CC122" s="188">
        <f t="shared" si="397"/>
        <v>339</v>
      </c>
      <c r="CD122" s="188">
        <f t="shared" si="397"/>
        <v>291</v>
      </c>
      <c r="CE122" s="188">
        <f t="shared" si="397"/>
        <v>307</v>
      </c>
      <c r="CF122" s="188">
        <f t="shared" si="397"/>
        <v>253</v>
      </c>
      <c r="CG122" s="188">
        <f t="shared" si="397"/>
        <v>235</v>
      </c>
      <c r="CH122" s="188">
        <f t="shared" si="397"/>
        <v>197</v>
      </c>
      <c r="CI122" s="188">
        <f t="shared" si="397"/>
        <v>203</v>
      </c>
      <c r="CJ122" s="188">
        <f t="shared" si="397"/>
        <v>161</v>
      </c>
      <c r="CK122" s="188">
        <f t="shared" si="397"/>
        <v>125</v>
      </c>
      <c r="CL122" s="188">
        <f t="shared" si="397"/>
        <v>103</v>
      </c>
      <c r="CM122" s="188">
        <f aca="true" t="shared" si="398" ref="CM122:CW122">SUM(CM120:CM121)</f>
        <v>78</v>
      </c>
      <c r="CN122" s="188">
        <f t="shared" si="398"/>
        <v>85</v>
      </c>
      <c r="CO122" s="188">
        <f t="shared" si="398"/>
        <v>57</v>
      </c>
      <c r="CP122" s="188">
        <v>36</v>
      </c>
      <c r="CQ122" s="188">
        <f t="shared" si="398"/>
        <v>36</v>
      </c>
      <c r="CR122" s="188">
        <f t="shared" si="398"/>
        <v>26</v>
      </c>
      <c r="CS122" s="188">
        <f t="shared" si="398"/>
        <v>16</v>
      </c>
      <c r="CT122" s="188">
        <f t="shared" si="398"/>
        <v>14</v>
      </c>
      <c r="CU122" s="188">
        <f t="shared" si="398"/>
        <v>15</v>
      </c>
      <c r="CV122" s="188">
        <f t="shared" si="398"/>
        <v>5</v>
      </c>
      <c r="CW122" s="188">
        <f t="shared" si="398"/>
        <v>5</v>
      </c>
      <c r="CX122" s="188">
        <f aca="true" t="shared" si="399" ref="CX122:DE122">SUM(CX120:CX121)</f>
        <v>5</v>
      </c>
      <c r="CY122" s="500">
        <f t="shared" si="399"/>
        <v>3</v>
      </c>
      <c r="CZ122" s="500">
        <f t="shared" si="399"/>
        <v>5</v>
      </c>
      <c r="DA122" s="500">
        <f t="shared" si="399"/>
        <v>0</v>
      </c>
      <c r="DB122" s="188">
        <f t="shared" si="399"/>
        <v>821</v>
      </c>
      <c r="DC122" s="188">
        <f t="shared" si="399"/>
        <v>485</v>
      </c>
      <c r="DD122" s="188">
        <f t="shared" si="399"/>
        <v>345</v>
      </c>
      <c r="DE122" s="188">
        <f t="shared" si="399"/>
        <v>122152</v>
      </c>
    </row>
    <row r="123" spans="1:109" s="135" customFormat="1" ht="22.5" customHeight="1">
      <c r="A123" s="133" t="s">
        <v>138</v>
      </c>
      <c r="B123" s="134" t="s">
        <v>10</v>
      </c>
      <c r="C123" s="178">
        <v>439</v>
      </c>
      <c r="D123" s="178">
        <v>482</v>
      </c>
      <c r="E123" s="178">
        <v>478</v>
      </c>
      <c r="F123" s="178">
        <v>525</v>
      </c>
      <c r="G123" s="178">
        <v>585</v>
      </c>
      <c r="H123" s="178">
        <v>606</v>
      </c>
      <c r="I123" s="178">
        <v>650</v>
      </c>
      <c r="J123" s="178">
        <v>653</v>
      </c>
      <c r="K123" s="178">
        <v>709</v>
      </c>
      <c r="L123" s="178">
        <v>714</v>
      </c>
      <c r="M123" s="178">
        <v>804</v>
      </c>
      <c r="N123" s="178">
        <v>795</v>
      </c>
      <c r="O123" s="178">
        <v>879</v>
      </c>
      <c r="P123" s="178">
        <v>759</v>
      </c>
      <c r="Q123" s="178">
        <v>805</v>
      </c>
      <c r="R123" s="178">
        <v>867</v>
      </c>
      <c r="S123" s="178">
        <v>883</v>
      </c>
      <c r="T123" s="178">
        <v>886</v>
      </c>
      <c r="U123" s="178">
        <v>811</v>
      </c>
      <c r="V123" s="178">
        <v>838</v>
      </c>
      <c r="W123" s="178">
        <v>811</v>
      </c>
      <c r="X123" s="178">
        <v>726</v>
      </c>
      <c r="Y123" s="178">
        <v>711</v>
      </c>
      <c r="Z123" s="178">
        <v>641</v>
      </c>
      <c r="AA123" s="178">
        <v>673</v>
      </c>
      <c r="AB123" s="178">
        <v>615</v>
      </c>
      <c r="AC123" s="178">
        <v>712</v>
      </c>
      <c r="AD123" s="178">
        <v>703</v>
      </c>
      <c r="AE123" s="178">
        <v>710</v>
      </c>
      <c r="AF123" s="178">
        <v>827</v>
      </c>
      <c r="AG123" s="178">
        <v>829</v>
      </c>
      <c r="AH123" s="178">
        <v>862</v>
      </c>
      <c r="AI123" s="178">
        <v>911</v>
      </c>
      <c r="AJ123" s="178">
        <v>878</v>
      </c>
      <c r="AK123" s="178">
        <v>867</v>
      </c>
      <c r="AL123" s="178">
        <v>860</v>
      </c>
      <c r="AM123" s="178">
        <v>866</v>
      </c>
      <c r="AN123" s="178">
        <v>831</v>
      </c>
      <c r="AO123" s="178">
        <v>838</v>
      </c>
      <c r="AP123" s="178">
        <v>897</v>
      </c>
      <c r="AQ123" s="178">
        <v>912</v>
      </c>
      <c r="AR123" s="178">
        <v>968</v>
      </c>
      <c r="AS123" s="178">
        <v>941</v>
      </c>
      <c r="AT123" s="178">
        <v>840</v>
      </c>
      <c r="AU123" s="178">
        <v>921</v>
      </c>
      <c r="AV123" s="178">
        <v>813</v>
      </c>
      <c r="AW123" s="178">
        <v>809</v>
      </c>
      <c r="AX123" s="178">
        <v>836</v>
      </c>
      <c r="AY123" s="178">
        <v>864</v>
      </c>
      <c r="AZ123" s="178">
        <v>817</v>
      </c>
      <c r="BA123" s="178">
        <v>816</v>
      </c>
      <c r="BB123" s="178">
        <v>758</v>
      </c>
      <c r="BC123" s="178">
        <v>734</v>
      </c>
      <c r="BD123" s="178">
        <v>714</v>
      </c>
      <c r="BE123" s="178">
        <v>685</v>
      </c>
      <c r="BF123" s="178">
        <v>631</v>
      </c>
      <c r="BG123" s="178">
        <v>660</v>
      </c>
      <c r="BH123" s="178">
        <v>606</v>
      </c>
      <c r="BI123" s="178">
        <v>588</v>
      </c>
      <c r="BJ123" s="178">
        <v>541</v>
      </c>
      <c r="BK123" s="178">
        <v>559</v>
      </c>
      <c r="BL123" s="178">
        <v>437</v>
      </c>
      <c r="BM123" s="178">
        <v>469</v>
      </c>
      <c r="BN123" s="178">
        <v>461</v>
      </c>
      <c r="BO123" s="178">
        <v>359</v>
      </c>
      <c r="BP123" s="178">
        <v>324</v>
      </c>
      <c r="BQ123" s="178">
        <v>309</v>
      </c>
      <c r="BR123" s="178">
        <v>284</v>
      </c>
      <c r="BS123" s="178">
        <v>268</v>
      </c>
      <c r="BT123" s="178">
        <v>253</v>
      </c>
      <c r="BU123" s="178">
        <v>243</v>
      </c>
      <c r="BV123" s="178">
        <v>241</v>
      </c>
      <c r="BW123" s="178">
        <v>184</v>
      </c>
      <c r="BX123" s="178">
        <v>227</v>
      </c>
      <c r="BY123" s="178">
        <v>195</v>
      </c>
      <c r="BZ123" s="178">
        <v>205</v>
      </c>
      <c r="CA123" s="178">
        <v>160</v>
      </c>
      <c r="CB123" s="178">
        <v>144</v>
      </c>
      <c r="CC123" s="178">
        <v>141</v>
      </c>
      <c r="CD123" s="178">
        <v>119</v>
      </c>
      <c r="CE123" s="178">
        <v>111</v>
      </c>
      <c r="CF123" s="178">
        <v>89</v>
      </c>
      <c r="CG123" s="178">
        <v>72</v>
      </c>
      <c r="CH123" s="178">
        <v>65</v>
      </c>
      <c r="CI123" s="178">
        <v>66</v>
      </c>
      <c r="CJ123" s="178">
        <v>54</v>
      </c>
      <c r="CK123" s="178">
        <v>40</v>
      </c>
      <c r="CL123" s="178">
        <v>32</v>
      </c>
      <c r="CM123" s="178">
        <v>23</v>
      </c>
      <c r="CN123" s="178">
        <v>20</v>
      </c>
      <c r="CO123" s="178">
        <v>21</v>
      </c>
      <c r="CP123" s="178">
        <v>17</v>
      </c>
      <c r="CQ123" s="178">
        <v>11</v>
      </c>
      <c r="CR123" s="178">
        <v>10</v>
      </c>
      <c r="CS123" s="178">
        <v>3</v>
      </c>
      <c r="CT123" s="178">
        <v>3</v>
      </c>
      <c r="CU123" s="178">
        <v>5</v>
      </c>
      <c r="CV123" s="178">
        <v>4</v>
      </c>
      <c r="CW123" s="182">
        <v>3</v>
      </c>
      <c r="CX123" s="189">
        <v>2</v>
      </c>
      <c r="CY123" s="189" t="s">
        <v>86</v>
      </c>
      <c r="CZ123" s="182">
        <v>1</v>
      </c>
      <c r="DA123" s="182" t="s">
        <v>86</v>
      </c>
      <c r="DB123" s="189">
        <v>627</v>
      </c>
      <c r="DC123" s="189">
        <v>346</v>
      </c>
      <c r="DD123" s="189">
        <v>161</v>
      </c>
      <c r="DE123" s="182">
        <f>SUM(C123:DD123)</f>
        <v>52758</v>
      </c>
    </row>
    <row r="124" spans="1:109" s="135" customFormat="1" ht="22.5" customHeight="1">
      <c r="A124" s="133"/>
      <c r="B124" s="134" t="s">
        <v>11</v>
      </c>
      <c r="C124" s="178">
        <v>444</v>
      </c>
      <c r="D124" s="178">
        <v>518</v>
      </c>
      <c r="E124" s="178">
        <v>483</v>
      </c>
      <c r="F124" s="178">
        <v>529</v>
      </c>
      <c r="G124" s="178">
        <v>522</v>
      </c>
      <c r="H124" s="178">
        <v>599</v>
      </c>
      <c r="I124" s="178">
        <v>627</v>
      </c>
      <c r="J124" s="178">
        <v>601</v>
      </c>
      <c r="K124" s="178">
        <v>659</v>
      </c>
      <c r="L124" s="178">
        <v>695</v>
      </c>
      <c r="M124" s="178">
        <v>699</v>
      </c>
      <c r="N124" s="178">
        <v>758</v>
      </c>
      <c r="O124" s="178">
        <v>811</v>
      </c>
      <c r="P124" s="178">
        <v>774</v>
      </c>
      <c r="Q124" s="178">
        <v>760</v>
      </c>
      <c r="R124" s="178">
        <v>892</v>
      </c>
      <c r="S124" s="178">
        <v>868</v>
      </c>
      <c r="T124" s="178">
        <v>900</v>
      </c>
      <c r="U124" s="178">
        <v>795</v>
      </c>
      <c r="V124" s="178">
        <v>805</v>
      </c>
      <c r="W124" s="178">
        <v>778</v>
      </c>
      <c r="X124" s="178">
        <v>775</v>
      </c>
      <c r="Y124" s="178">
        <v>768</v>
      </c>
      <c r="Z124" s="178">
        <v>736</v>
      </c>
      <c r="AA124" s="178">
        <v>703</v>
      </c>
      <c r="AB124" s="178">
        <v>702</v>
      </c>
      <c r="AC124" s="178">
        <v>724</v>
      </c>
      <c r="AD124" s="178">
        <v>775</v>
      </c>
      <c r="AE124" s="178">
        <v>905</v>
      </c>
      <c r="AF124" s="178">
        <v>926</v>
      </c>
      <c r="AG124" s="178">
        <v>1004</v>
      </c>
      <c r="AH124" s="178">
        <v>1054</v>
      </c>
      <c r="AI124" s="178">
        <v>1054</v>
      </c>
      <c r="AJ124" s="178">
        <v>1124</v>
      </c>
      <c r="AK124" s="178">
        <v>1100</v>
      </c>
      <c r="AL124" s="178">
        <v>1129</v>
      </c>
      <c r="AM124" s="178">
        <v>1124</v>
      </c>
      <c r="AN124" s="178">
        <v>1091</v>
      </c>
      <c r="AO124" s="178">
        <v>1142</v>
      </c>
      <c r="AP124" s="178">
        <v>1053</v>
      </c>
      <c r="AQ124" s="178">
        <v>1168</v>
      </c>
      <c r="AR124" s="178">
        <v>1190</v>
      </c>
      <c r="AS124" s="178">
        <v>1151</v>
      </c>
      <c r="AT124" s="178">
        <v>1150</v>
      </c>
      <c r="AU124" s="178">
        <v>1097</v>
      </c>
      <c r="AV124" s="178">
        <v>1103</v>
      </c>
      <c r="AW124" s="178">
        <v>1056</v>
      </c>
      <c r="AX124" s="178">
        <v>1060</v>
      </c>
      <c r="AY124" s="178">
        <v>1076</v>
      </c>
      <c r="AZ124" s="178">
        <v>1057</v>
      </c>
      <c r="BA124" s="178">
        <v>980</v>
      </c>
      <c r="BB124" s="178">
        <v>927</v>
      </c>
      <c r="BC124" s="178">
        <v>926</v>
      </c>
      <c r="BD124" s="178">
        <v>909</v>
      </c>
      <c r="BE124" s="178">
        <v>825</v>
      </c>
      <c r="BF124" s="178">
        <v>841</v>
      </c>
      <c r="BG124" s="178">
        <v>815</v>
      </c>
      <c r="BH124" s="178">
        <v>812</v>
      </c>
      <c r="BI124" s="178">
        <v>755</v>
      </c>
      <c r="BJ124" s="178">
        <v>677</v>
      </c>
      <c r="BK124" s="178">
        <v>664</v>
      </c>
      <c r="BL124" s="178">
        <v>651</v>
      </c>
      <c r="BM124" s="178">
        <v>607</v>
      </c>
      <c r="BN124" s="178">
        <v>545</v>
      </c>
      <c r="BO124" s="178">
        <v>502</v>
      </c>
      <c r="BP124" s="178">
        <v>511</v>
      </c>
      <c r="BQ124" s="178">
        <v>429</v>
      </c>
      <c r="BR124" s="178">
        <v>380</v>
      </c>
      <c r="BS124" s="178">
        <v>418</v>
      </c>
      <c r="BT124" s="178">
        <v>364</v>
      </c>
      <c r="BU124" s="178">
        <v>352</v>
      </c>
      <c r="BV124" s="178">
        <v>334</v>
      </c>
      <c r="BW124" s="178">
        <v>282</v>
      </c>
      <c r="BX124" s="178">
        <v>309</v>
      </c>
      <c r="BY124" s="178">
        <v>274</v>
      </c>
      <c r="BZ124" s="178">
        <v>293</v>
      </c>
      <c r="CA124" s="178">
        <v>273</v>
      </c>
      <c r="CB124" s="178">
        <v>248</v>
      </c>
      <c r="CC124" s="178">
        <v>231</v>
      </c>
      <c r="CD124" s="178">
        <v>195</v>
      </c>
      <c r="CE124" s="178">
        <v>192</v>
      </c>
      <c r="CF124" s="178">
        <v>166</v>
      </c>
      <c r="CG124" s="178">
        <v>140</v>
      </c>
      <c r="CH124" s="178">
        <v>112</v>
      </c>
      <c r="CI124" s="178">
        <v>107</v>
      </c>
      <c r="CJ124" s="178">
        <v>86</v>
      </c>
      <c r="CK124" s="178">
        <v>99</v>
      </c>
      <c r="CL124" s="178">
        <v>69</v>
      </c>
      <c r="CM124" s="178">
        <v>50</v>
      </c>
      <c r="CN124" s="178">
        <v>32</v>
      </c>
      <c r="CO124" s="178">
        <v>32</v>
      </c>
      <c r="CP124" s="178">
        <v>23</v>
      </c>
      <c r="CQ124" s="178">
        <v>25</v>
      </c>
      <c r="CR124" s="178">
        <v>18</v>
      </c>
      <c r="CS124" s="178">
        <v>18</v>
      </c>
      <c r="CT124" s="178">
        <v>10</v>
      </c>
      <c r="CU124" s="178">
        <v>5</v>
      </c>
      <c r="CV124" s="178">
        <v>10</v>
      </c>
      <c r="CW124" s="178">
        <v>6</v>
      </c>
      <c r="CX124" s="178">
        <v>4</v>
      </c>
      <c r="CY124" s="189">
        <v>5</v>
      </c>
      <c r="CZ124" s="189">
        <v>8</v>
      </c>
      <c r="DA124" s="182" t="s">
        <v>86</v>
      </c>
      <c r="DB124" s="189">
        <v>472</v>
      </c>
      <c r="DC124" s="189">
        <v>301</v>
      </c>
      <c r="DD124" s="189">
        <v>157</v>
      </c>
      <c r="DE124" s="182">
        <f>SUM(C124:DD124)</f>
        <v>61990</v>
      </c>
    </row>
    <row r="125" spans="1:109" s="137" customFormat="1" ht="23.25" customHeight="1">
      <c r="A125" s="121"/>
      <c r="B125" s="136" t="s">
        <v>1</v>
      </c>
      <c r="C125" s="184">
        <f aca="true" t="shared" si="400" ref="C125:M125">SUM(C123:C124)</f>
        <v>883</v>
      </c>
      <c r="D125" s="184">
        <f t="shared" si="400"/>
        <v>1000</v>
      </c>
      <c r="E125" s="184">
        <f t="shared" si="400"/>
        <v>961</v>
      </c>
      <c r="F125" s="184">
        <f t="shared" si="400"/>
        <v>1054</v>
      </c>
      <c r="G125" s="184">
        <f t="shared" si="400"/>
        <v>1107</v>
      </c>
      <c r="H125" s="184">
        <f t="shared" si="400"/>
        <v>1205</v>
      </c>
      <c r="I125" s="184">
        <f t="shared" si="400"/>
        <v>1277</v>
      </c>
      <c r="J125" s="184">
        <f t="shared" si="400"/>
        <v>1254</v>
      </c>
      <c r="K125" s="184">
        <f t="shared" si="400"/>
        <v>1368</v>
      </c>
      <c r="L125" s="184">
        <f t="shared" si="400"/>
        <v>1409</v>
      </c>
      <c r="M125" s="184">
        <f t="shared" si="400"/>
        <v>1503</v>
      </c>
      <c r="N125" s="184">
        <f aca="true" t="shared" si="401" ref="N125:X125">SUM(N123:N124)</f>
        <v>1553</v>
      </c>
      <c r="O125" s="184">
        <f t="shared" si="401"/>
        <v>1690</v>
      </c>
      <c r="P125" s="184">
        <f t="shared" si="401"/>
        <v>1533</v>
      </c>
      <c r="Q125" s="184">
        <f t="shared" si="401"/>
        <v>1565</v>
      </c>
      <c r="R125" s="184">
        <f t="shared" si="401"/>
        <v>1759</v>
      </c>
      <c r="S125" s="184">
        <f t="shared" si="401"/>
        <v>1751</v>
      </c>
      <c r="T125" s="184">
        <f t="shared" si="401"/>
        <v>1786</v>
      </c>
      <c r="U125" s="184">
        <f t="shared" si="401"/>
        <v>1606</v>
      </c>
      <c r="V125" s="184">
        <f t="shared" si="401"/>
        <v>1643</v>
      </c>
      <c r="W125" s="184">
        <f t="shared" si="401"/>
        <v>1589</v>
      </c>
      <c r="X125" s="184">
        <f t="shared" si="401"/>
        <v>1501</v>
      </c>
      <c r="Y125" s="184">
        <f aca="true" t="shared" si="402" ref="Y125:AI125">SUM(Y123:Y124)</f>
        <v>1479</v>
      </c>
      <c r="Z125" s="184">
        <f t="shared" si="402"/>
        <v>1377</v>
      </c>
      <c r="AA125" s="184">
        <f t="shared" si="402"/>
        <v>1376</v>
      </c>
      <c r="AB125" s="184">
        <f t="shared" si="402"/>
        <v>1317</v>
      </c>
      <c r="AC125" s="184">
        <f t="shared" si="402"/>
        <v>1436</v>
      </c>
      <c r="AD125" s="184">
        <f t="shared" si="402"/>
        <v>1478</v>
      </c>
      <c r="AE125" s="184">
        <f t="shared" si="402"/>
        <v>1615</v>
      </c>
      <c r="AF125" s="184">
        <f t="shared" si="402"/>
        <v>1753</v>
      </c>
      <c r="AG125" s="184">
        <f t="shared" si="402"/>
        <v>1833</v>
      </c>
      <c r="AH125" s="184">
        <f t="shared" si="402"/>
        <v>1916</v>
      </c>
      <c r="AI125" s="184">
        <f t="shared" si="402"/>
        <v>1965</v>
      </c>
      <c r="AJ125" s="184">
        <f aca="true" t="shared" si="403" ref="AJ125:AT125">SUM(AJ123:AJ124)</f>
        <v>2002</v>
      </c>
      <c r="AK125" s="184">
        <f t="shared" si="403"/>
        <v>1967</v>
      </c>
      <c r="AL125" s="184">
        <f t="shared" si="403"/>
        <v>1989</v>
      </c>
      <c r="AM125" s="184">
        <f t="shared" si="403"/>
        <v>1990</v>
      </c>
      <c r="AN125" s="184">
        <f t="shared" si="403"/>
        <v>1922</v>
      </c>
      <c r="AO125" s="184">
        <f t="shared" si="403"/>
        <v>1980</v>
      </c>
      <c r="AP125" s="184">
        <f t="shared" si="403"/>
        <v>1950</v>
      </c>
      <c r="AQ125" s="184">
        <f t="shared" si="403"/>
        <v>2080</v>
      </c>
      <c r="AR125" s="184">
        <f t="shared" si="403"/>
        <v>2158</v>
      </c>
      <c r="AS125" s="184">
        <f t="shared" si="403"/>
        <v>2092</v>
      </c>
      <c r="AT125" s="184">
        <f t="shared" si="403"/>
        <v>1990</v>
      </c>
      <c r="AU125" s="184">
        <f aca="true" t="shared" si="404" ref="AU125:BE125">SUM(AU123:AU124)</f>
        <v>2018</v>
      </c>
      <c r="AV125" s="184">
        <f t="shared" si="404"/>
        <v>1916</v>
      </c>
      <c r="AW125" s="184">
        <f t="shared" si="404"/>
        <v>1865</v>
      </c>
      <c r="AX125" s="184">
        <f t="shared" si="404"/>
        <v>1896</v>
      </c>
      <c r="AY125" s="184">
        <f t="shared" si="404"/>
        <v>1940</v>
      </c>
      <c r="AZ125" s="184">
        <f t="shared" si="404"/>
        <v>1874</v>
      </c>
      <c r="BA125" s="184">
        <f t="shared" si="404"/>
        <v>1796</v>
      </c>
      <c r="BB125" s="184">
        <f t="shared" si="404"/>
        <v>1685</v>
      </c>
      <c r="BC125" s="184">
        <f t="shared" si="404"/>
        <v>1660</v>
      </c>
      <c r="BD125" s="184">
        <f t="shared" si="404"/>
        <v>1623</v>
      </c>
      <c r="BE125" s="184">
        <f t="shared" si="404"/>
        <v>1510</v>
      </c>
      <c r="BF125" s="184">
        <f aca="true" t="shared" si="405" ref="BF125:BP125">SUM(BF123:BF124)</f>
        <v>1472</v>
      </c>
      <c r="BG125" s="184">
        <f t="shared" si="405"/>
        <v>1475</v>
      </c>
      <c r="BH125" s="184">
        <f t="shared" si="405"/>
        <v>1418</v>
      </c>
      <c r="BI125" s="184">
        <f t="shared" si="405"/>
        <v>1343</v>
      </c>
      <c r="BJ125" s="184">
        <f t="shared" si="405"/>
        <v>1218</v>
      </c>
      <c r="BK125" s="184">
        <f t="shared" si="405"/>
        <v>1223</v>
      </c>
      <c r="BL125" s="184">
        <f t="shared" si="405"/>
        <v>1088</v>
      </c>
      <c r="BM125" s="184">
        <f t="shared" si="405"/>
        <v>1076</v>
      </c>
      <c r="BN125" s="184">
        <f t="shared" si="405"/>
        <v>1006</v>
      </c>
      <c r="BO125" s="184">
        <f t="shared" si="405"/>
        <v>861</v>
      </c>
      <c r="BP125" s="184">
        <f t="shared" si="405"/>
        <v>835</v>
      </c>
      <c r="BQ125" s="184">
        <f aca="true" t="shared" si="406" ref="BQ125:CA125">SUM(BQ123:BQ124)</f>
        <v>738</v>
      </c>
      <c r="BR125" s="184">
        <f t="shared" si="406"/>
        <v>664</v>
      </c>
      <c r="BS125" s="184">
        <f t="shared" si="406"/>
        <v>686</v>
      </c>
      <c r="BT125" s="184">
        <f t="shared" si="406"/>
        <v>617</v>
      </c>
      <c r="BU125" s="184">
        <f t="shared" si="406"/>
        <v>595</v>
      </c>
      <c r="BV125" s="184">
        <f t="shared" si="406"/>
        <v>575</v>
      </c>
      <c r="BW125" s="184">
        <f t="shared" si="406"/>
        <v>466</v>
      </c>
      <c r="BX125" s="184">
        <f t="shared" si="406"/>
        <v>536</v>
      </c>
      <c r="BY125" s="184">
        <f t="shared" si="406"/>
        <v>469</v>
      </c>
      <c r="BZ125" s="184">
        <f t="shared" si="406"/>
        <v>498</v>
      </c>
      <c r="CA125" s="184">
        <f t="shared" si="406"/>
        <v>433</v>
      </c>
      <c r="CB125" s="184">
        <f aca="true" t="shared" si="407" ref="CB125:CL125">SUM(CB123:CB124)</f>
        <v>392</v>
      </c>
      <c r="CC125" s="184">
        <f t="shared" si="407"/>
        <v>372</v>
      </c>
      <c r="CD125" s="184">
        <f t="shared" si="407"/>
        <v>314</v>
      </c>
      <c r="CE125" s="184">
        <f t="shared" si="407"/>
        <v>303</v>
      </c>
      <c r="CF125" s="184">
        <f t="shared" si="407"/>
        <v>255</v>
      </c>
      <c r="CG125" s="184">
        <f t="shared" si="407"/>
        <v>212</v>
      </c>
      <c r="CH125" s="184">
        <f t="shared" si="407"/>
        <v>177</v>
      </c>
      <c r="CI125" s="184">
        <f t="shared" si="407"/>
        <v>173</v>
      </c>
      <c r="CJ125" s="184">
        <f t="shared" si="407"/>
        <v>140</v>
      </c>
      <c r="CK125" s="184">
        <f t="shared" si="407"/>
        <v>139</v>
      </c>
      <c r="CL125" s="184">
        <f t="shared" si="407"/>
        <v>101</v>
      </c>
      <c r="CM125" s="184">
        <f aca="true" t="shared" si="408" ref="CM125:CW125">SUM(CM123:CM124)</f>
        <v>73</v>
      </c>
      <c r="CN125" s="184">
        <f t="shared" si="408"/>
        <v>52</v>
      </c>
      <c r="CO125" s="184">
        <f t="shared" si="408"/>
        <v>53</v>
      </c>
      <c r="CP125" s="184">
        <f t="shared" si="408"/>
        <v>40</v>
      </c>
      <c r="CQ125" s="184">
        <f t="shared" si="408"/>
        <v>36</v>
      </c>
      <c r="CR125" s="184">
        <f t="shared" si="408"/>
        <v>28</v>
      </c>
      <c r="CS125" s="184">
        <f t="shared" si="408"/>
        <v>21</v>
      </c>
      <c r="CT125" s="184">
        <f t="shared" si="408"/>
        <v>13</v>
      </c>
      <c r="CU125" s="184">
        <f t="shared" si="408"/>
        <v>10</v>
      </c>
      <c r="CV125" s="184">
        <f t="shared" si="408"/>
        <v>14</v>
      </c>
      <c r="CW125" s="184">
        <f t="shared" si="408"/>
        <v>9</v>
      </c>
      <c r="CX125" s="184">
        <f aca="true" t="shared" si="409" ref="CX125:DE125">SUM(CX123:CX124)</f>
        <v>6</v>
      </c>
      <c r="CY125" s="499">
        <f t="shared" si="409"/>
        <v>5</v>
      </c>
      <c r="CZ125" s="499">
        <f t="shared" si="409"/>
        <v>9</v>
      </c>
      <c r="DA125" s="499">
        <f t="shared" si="409"/>
        <v>0</v>
      </c>
      <c r="DB125" s="184">
        <f t="shared" si="409"/>
        <v>1099</v>
      </c>
      <c r="DC125" s="184">
        <f t="shared" si="409"/>
        <v>647</v>
      </c>
      <c r="DD125" s="184">
        <f t="shared" si="409"/>
        <v>318</v>
      </c>
      <c r="DE125" s="184">
        <f t="shared" si="409"/>
        <v>114748</v>
      </c>
    </row>
    <row r="126" spans="1:109" s="135" customFormat="1" ht="22.5" customHeight="1">
      <c r="A126" s="133" t="s">
        <v>141</v>
      </c>
      <c r="B126" s="134" t="s">
        <v>10</v>
      </c>
      <c r="C126" s="178">
        <v>274</v>
      </c>
      <c r="D126" s="178">
        <v>301</v>
      </c>
      <c r="E126" s="178">
        <v>280</v>
      </c>
      <c r="F126" s="178">
        <v>335</v>
      </c>
      <c r="G126" s="178">
        <v>357</v>
      </c>
      <c r="H126" s="178">
        <v>344</v>
      </c>
      <c r="I126" s="178">
        <v>375</v>
      </c>
      <c r="J126" s="178">
        <v>365</v>
      </c>
      <c r="K126" s="178">
        <v>369</v>
      </c>
      <c r="L126" s="178">
        <v>383</v>
      </c>
      <c r="M126" s="178">
        <v>387</v>
      </c>
      <c r="N126" s="178">
        <v>392</v>
      </c>
      <c r="O126" s="178">
        <v>400</v>
      </c>
      <c r="P126" s="178">
        <v>413</v>
      </c>
      <c r="Q126" s="178">
        <v>393</v>
      </c>
      <c r="R126" s="178">
        <v>472</v>
      </c>
      <c r="S126" s="178">
        <v>448</v>
      </c>
      <c r="T126" s="178">
        <v>449</v>
      </c>
      <c r="U126" s="178">
        <v>394</v>
      </c>
      <c r="V126" s="178">
        <v>463</v>
      </c>
      <c r="W126" s="178">
        <v>412</v>
      </c>
      <c r="X126" s="178">
        <v>392</v>
      </c>
      <c r="Y126" s="178">
        <v>349</v>
      </c>
      <c r="Z126" s="178">
        <v>411</v>
      </c>
      <c r="AA126" s="178">
        <v>419</v>
      </c>
      <c r="AB126" s="178">
        <v>391</v>
      </c>
      <c r="AC126" s="178">
        <v>427</v>
      </c>
      <c r="AD126" s="178">
        <v>448</v>
      </c>
      <c r="AE126" s="178">
        <v>464</v>
      </c>
      <c r="AF126" s="178">
        <v>473</v>
      </c>
      <c r="AG126" s="178">
        <v>425</v>
      </c>
      <c r="AH126" s="178">
        <v>461</v>
      </c>
      <c r="AI126" s="178">
        <v>491</v>
      </c>
      <c r="AJ126" s="178">
        <v>498</v>
      </c>
      <c r="AK126" s="178">
        <v>489</v>
      </c>
      <c r="AL126" s="178">
        <v>483</v>
      </c>
      <c r="AM126" s="178">
        <v>492</v>
      </c>
      <c r="AN126" s="178">
        <v>497</v>
      </c>
      <c r="AO126" s="178">
        <v>439</v>
      </c>
      <c r="AP126" s="178">
        <v>445</v>
      </c>
      <c r="AQ126" s="178">
        <v>455</v>
      </c>
      <c r="AR126" s="178">
        <v>527</v>
      </c>
      <c r="AS126" s="178">
        <v>489</v>
      </c>
      <c r="AT126" s="178">
        <v>491</v>
      </c>
      <c r="AU126" s="178">
        <v>505</v>
      </c>
      <c r="AV126" s="178">
        <v>466</v>
      </c>
      <c r="AW126" s="178">
        <v>447</v>
      </c>
      <c r="AX126" s="178">
        <v>462</v>
      </c>
      <c r="AY126" s="178">
        <v>440</v>
      </c>
      <c r="AZ126" s="178">
        <v>450</v>
      </c>
      <c r="BA126" s="178">
        <v>428</v>
      </c>
      <c r="BB126" s="178">
        <v>443</v>
      </c>
      <c r="BC126" s="178">
        <v>410</v>
      </c>
      <c r="BD126" s="178">
        <v>447</v>
      </c>
      <c r="BE126" s="178">
        <v>442</v>
      </c>
      <c r="BF126" s="178">
        <v>468</v>
      </c>
      <c r="BG126" s="178">
        <v>436</v>
      </c>
      <c r="BH126" s="178">
        <v>420</v>
      </c>
      <c r="BI126" s="178">
        <v>421</v>
      </c>
      <c r="BJ126" s="178">
        <v>442</v>
      </c>
      <c r="BK126" s="178">
        <v>396</v>
      </c>
      <c r="BL126" s="178">
        <v>383</v>
      </c>
      <c r="BM126" s="178">
        <v>387</v>
      </c>
      <c r="BN126" s="178">
        <v>352</v>
      </c>
      <c r="BO126" s="178">
        <v>293</v>
      </c>
      <c r="BP126" s="178">
        <v>276</v>
      </c>
      <c r="BQ126" s="178">
        <v>315</v>
      </c>
      <c r="BR126" s="178">
        <v>237</v>
      </c>
      <c r="BS126" s="178">
        <v>234</v>
      </c>
      <c r="BT126" s="178">
        <v>248</v>
      </c>
      <c r="BU126" s="178">
        <v>229</v>
      </c>
      <c r="BV126" s="178">
        <v>201</v>
      </c>
      <c r="BW126" s="178">
        <v>170</v>
      </c>
      <c r="BX126" s="178">
        <v>212</v>
      </c>
      <c r="BY126" s="178">
        <v>173</v>
      </c>
      <c r="BZ126" s="178">
        <v>199</v>
      </c>
      <c r="CA126" s="178">
        <v>163</v>
      </c>
      <c r="CB126" s="178">
        <v>153</v>
      </c>
      <c r="CC126" s="178">
        <v>125</v>
      </c>
      <c r="CD126" s="178">
        <v>157</v>
      </c>
      <c r="CE126" s="178">
        <v>148</v>
      </c>
      <c r="CF126" s="178">
        <v>110</v>
      </c>
      <c r="CG126" s="178">
        <v>122</v>
      </c>
      <c r="CH126" s="178">
        <v>90</v>
      </c>
      <c r="CI126" s="178">
        <v>82</v>
      </c>
      <c r="CJ126" s="178">
        <v>72</v>
      </c>
      <c r="CK126" s="178">
        <v>50</v>
      </c>
      <c r="CL126" s="178">
        <v>66</v>
      </c>
      <c r="CM126" s="178">
        <v>50</v>
      </c>
      <c r="CN126" s="178">
        <v>33</v>
      </c>
      <c r="CO126" s="178">
        <v>42</v>
      </c>
      <c r="CP126" s="178">
        <v>29</v>
      </c>
      <c r="CQ126" s="178">
        <v>32</v>
      </c>
      <c r="CR126" s="178">
        <v>22</v>
      </c>
      <c r="CS126" s="178">
        <v>20</v>
      </c>
      <c r="CT126" s="178">
        <v>23</v>
      </c>
      <c r="CU126" s="178">
        <v>20</v>
      </c>
      <c r="CV126" s="178">
        <v>14</v>
      </c>
      <c r="CW126" s="178">
        <v>13</v>
      </c>
      <c r="CX126" s="178">
        <v>9</v>
      </c>
      <c r="CY126" s="178">
        <v>12</v>
      </c>
      <c r="CZ126" s="178">
        <v>97</v>
      </c>
      <c r="DA126" s="182" t="s">
        <v>86</v>
      </c>
      <c r="DB126" s="189">
        <v>4514</v>
      </c>
      <c r="DC126" s="189">
        <v>2009</v>
      </c>
      <c r="DD126" s="189">
        <v>396</v>
      </c>
      <c r="DE126" s="182">
        <f>SUM(C126:DD126)</f>
        <v>38567</v>
      </c>
    </row>
    <row r="127" spans="1:109" s="135" customFormat="1" ht="22.5" customHeight="1">
      <c r="A127" s="133"/>
      <c r="B127" s="134" t="s">
        <v>11</v>
      </c>
      <c r="C127" s="178">
        <v>267</v>
      </c>
      <c r="D127" s="178">
        <v>254</v>
      </c>
      <c r="E127" s="178">
        <v>297</v>
      </c>
      <c r="F127" s="178">
        <v>308</v>
      </c>
      <c r="G127" s="178">
        <v>328</v>
      </c>
      <c r="H127" s="178">
        <v>329</v>
      </c>
      <c r="I127" s="178">
        <v>336</v>
      </c>
      <c r="J127" s="178">
        <v>365</v>
      </c>
      <c r="K127" s="178">
        <v>341</v>
      </c>
      <c r="L127" s="178">
        <v>390</v>
      </c>
      <c r="M127" s="178">
        <v>365</v>
      </c>
      <c r="N127" s="178">
        <v>406</v>
      </c>
      <c r="O127" s="178">
        <v>409</v>
      </c>
      <c r="P127" s="178">
        <v>384</v>
      </c>
      <c r="Q127" s="178">
        <v>417</v>
      </c>
      <c r="R127" s="178">
        <v>448</v>
      </c>
      <c r="S127" s="178">
        <v>454</v>
      </c>
      <c r="T127" s="178">
        <v>455</v>
      </c>
      <c r="U127" s="178">
        <v>475</v>
      </c>
      <c r="V127" s="178">
        <v>432</v>
      </c>
      <c r="W127" s="178">
        <v>421</v>
      </c>
      <c r="X127" s="178">
        <v>440</v>
      </c>
      <c r="Y127" s="178">
        <v>420</v>
      </c>
      <c r="Z127" s="178">
        <v>390</v>
      </c>
      <c r="AA127" s="178">
        <v>434</v>
      </c>
      <c r="AB127" s="178">
        <v>423</v>
      </c>
      <c r="AC127" s="178">
        <v>446</v>
      </c>
      <c r="AD127" s="178">
        <v>449</v>
      </c>
      <c r="AE127" s="178">
        <v>472</v>
      </c>
      <c r="AF127" s="178">
        <v>514</v>
      </c>
      <c r="AG127" s="178">
        <v>499</v>
      </c>
      <c r="AH127" s="178">
        <v>528</v>
      </c>
      <c r="AI127" s="178">
        <v>598</v>
      </c>
      <c r="AJ127" s="178">
        <v>564</v>
      </c>
      <c r="AK127" s="178">
        <v>599</v>
      </c>
      <c r="AL127" s="178">
        <v>613</v>
      </c>
      <c r="AM127" s="178">
        <v>590</v>
      </c>
      <c r="AN127" s="178">
        <v>548</v>
      </c>
      <c r="AO127" s="178">
        <v>577</v>
      </c>
      <c r="AP127" s="178">
        <v>575</v>
      </c>
      <c r="AQ127" s="178">
        <v>624</v>
      </c>
      <c r="AR127" s="178">
        <v>638</v>
      </c>
      <c r="AS127" s="178">
        <v>615</v>
      </c>
      <c r="AT127" s="178">
        <v>583</v>
      </c>
      <c r="AU127" s="178">
        <v>585</v>
      </c>
      <c r="AV127" s="178">
        <v>583</v>
      </c>
      <c r="AW127" s="178">
        <v>574</v>
      </c>
      <c r="AX127" s="178">
        <v>562</v>
      </c>
      <c r="AY127" s="178">
        <v>595</v>
      </c>
      <c r="AZ127" s="178">
        <v>571</v>
      </c>
      <c r="BA127" s="178">
        <v>552</v>
      </c>
      <c r="BB127" s="178">
        <v>580</v>
      </c>
      <c r="BC127" s="178">
        <v>622</v>
      </c>
      <c r="BD127" s="178">
        <v>554</v>
      </c>
      <c r="BE127" s="178">
        <v>550</v>
      </c>
      <c r="BF127" s="178">
        <v>491</v>
      </c>
      <c r="BG127" s="178">
        <v>569</v>
      </c>
      <c r="BH127" s="178">
        <v>550</v>
      </c>
      <c r="BI127" s="178">
        <v>560</v>
      </c>
      <c r="BJ127" s="178">
        <v>500</v>
      </c>
      <c r="BK127" s="178">
        <v>505</v>
      </c>
      <c r="BL127" s="178">
        <v>441</v>
      </c>
      <c r="BM127" s="178">
        <v>489</v>
      </c>
      <c r="BN127" s="178">
        <v>456</v>
      </c>
      <c r="BO127" s="178">
        <v>397</v>
      </c>
      <c r="BP127" s="178">
        <v>392</v>
      </c>
      <c r="BQ127" s="178">
        <v>379</v>
      </c>
      <c r="BR127" s="178">
        <v>335</v>
      </c>
      <c r="BS127" s="178">
        <v>304</v>
      </c>
      <c r="BT127" s="178">
        <v>293</v>
      </c>
      <c r="BU127" s="178">
        <v>297</v>
      </c>
      <c r="BV127" s="178">
        <v>280</v>
      </c>
      <c r="BW127" s="178">
        <v>258</v>
      </c>
      <c r="BX127" s="178">
        <v>289</v>
      </c>
      <c r="BY127" s="178">
        <v>239</v>
      </c>
      <c r="BZ127" s="178">
        <v>233</v>
      </c>
      <c r="CA127" s="178">
        <v>244</v>
      </c>
      <c r="CB127" s="178">
        <v>248</v>
      </c>
      <c r="CC127" s="178">
        <v>214</v>
      </c>
      <c r="CD127" s="178">
        <v>174</v>
      </c>
      <c r="CE127" s="178">
        <v>183</v>
      </c>
      <c r="CF127" s="178">
        <v>157</v>
      </c>
      <c r="CG127" s="178">
        <v>152</v>
      </c>
      <c r="CH127" s="178">
        <v>149</v>
      </c>
      <c r="CI127" s="178">
        <v>138</v>
      </c>
      <c r="CJ127" s="178">
        <v>144</v>
      </c>
      <c r="CK127" s="178">
        <v>125</v>
      </c>
      <c r="CL127" s="178">
        <v>86</v>
      </c>
      <c r="CM127" s="178">
        <v>82</v>
      </c>
      <c r="CN127" s="178">
        <v>69</v>
      </c>
      <c r="CO127" s="178">
        <v>60</v>
      </c>
      <c r="CP127" s="178">
        <v>49</v>
      </c>
      <c r="CQ127" s="178">
        <v>55</v>
      </c>
      <c r="CR127" s="178">
        <v>32</v>
      </c>
      <c r="CS127" s="178">
        <v>32</v>
      </c>
      <c r="CT127" s="178">
        <v>29</v>
      </c>
      <c r="CU127" s="178">
        <v>20</v>
      </c>
      <c r="CV127" s="178">
        <v>18</v>
      </c>
      <c r="CW127" s="178">
        <v>19</v>
      </c>
      <c r="CX127" s="178">
        <v>16</v>
      </c>
      <c r="CY127" s="178">
        <v>7</v>
      </c>
      <c r="CZ127" s="178">
        <v>143</v>
      </c>
      <c r="DA127" s="182" t="s">
        <v>86</v>
      </c>
      <c r="DB127" s="189">
        <v>4066</v>
      </c>
      <c r="DC127" s="189">
        <v>1542</v>
      </c>
      <c r="DD127" s="189">
        <v>330</v>
      </c>
      <c r="DE127" s="182">
        <f>SUM(C127:DD127)</f>
        <v>43188</v>
      </c>
    </row>
    <row r="128" spans="1:109" s="137" customFormat="1" ht="23.25" customHeight="1">
      <c r="A128" s="121"/>
      <c r="B128" s="136" t="s">
        <v>1</v>
      </c>
      <c r="C128" s="184">
        <f aca="true" t="shared" si="410" ref="C128:M128">SUM(C126:C127)</f>
        <v>541</v>
      </c>
      <c r="D128" s="184">
        <f t="shared" si="410"/>
        <v>555</v>
      </c>
      <c r="E128" s="184">
        <f t="shared" si="410"/>
        <v>577</v>
      </c>
      <c r="F128" s="184">
        <f t="shared" si="410"/>
        <v>643</v>
      </c>
      <c r="G128" s="184">
        <f t="shared" si="410"/>
        <v>685</v>
      </c>
      <c r="H128" s="184">
        <f t="shared" si="410"/>
        <v>673</v>
      </c>
      <c r="I128" s="184">
        <f t="shared" si="410"/>
        <v>711</v>
      </c>
      <c r="J128" s="184">
        <f t="shared" si="410"/>
        <v>730</v>
      </c>
      <c r="K128" s="184">
        <f t="shared" si="410"/>
        <v>710</v>
      </c>
      <c r="L128" s="184">
        <f t="shared" si="410"/>
        <v>773</v>
      </c>
      <c r="M128" s="184">
        <f t="shared" si="410"/>
        <v>752</v>
      </c>
      <c r="N128" s="184">
        <f aca="true" t="shared" si="411" ref="N128:X128">SUM(N126:N127)</f>
        <v>798</v>
      </c>
      <c r="O128" s="184">
        <f t="shared" si="411"/>
        <v>809</v>
      </c>
      <c r="P128" s="184">
        <f t="shared" si="411"/>
        <v>797</v>
      </c>
      <c r="Q128" s="184">
        <f t="shared" si="411"/>
        <v>810</v>
      </c>
      <c r="R128" s="184">
        <f t="shared" si="411"/>
        <v>920</v>
      </c>
      <c r="S128" s="184">
        <f t="shared" si="411"/>
        <v>902</v>
      </c>
      <c r="T128" s="184">
        <f t="shared" si="411"/>
        <v>904</v>
      </c>
      <c r="U128" s="184">
        <f t="shared" si="411"/>
        <v>869</v>
      </c>
      <c r="V128" s="184">
        <f t="shared" si="411"/>
        <v>895</v>
      </c>
      <c r="W128" s="184">
        <f t="shared" si="411"/>
        <v>833</v>
      </c>
      <c r="X128" s="184">
        <f t="shared" si="411"/>
        <v>832</v>
      </c>
      <c r="Y128" s="184">
        <f aca="true" t="shared" si="412" ref="Y128:AI128">SUM(Y126:Y127)</f>
        <v>769</v>
      </c>
      <c r="Z128" s="184">
        <f t="shared" si="412"/>
        <v>801</v>
      </c>
      <c r="AA128" s="184">
        <f t="shared" si="412"/>
        <v>853</v>
      </c>
      <c r="AB128" s="184">
        <f t="shared" si="412"/>
        <v>814</v>
      </c>
      <c r="AC128" s="184">
        <f t="shared" si="412"/>
        <v>873</v>
      </c>
      <c r="AD128" s="184">
        <f t="shared" si="412"/>
        <v>897</v>
      </c>
      <c r="AE128" s="184">
        <f t="shared" si="412"/>
        <v>936</v>
      </c>
      <c r="AF128" s="184">
        <f t="shared" si="412"/>
        <v>987</v>
      </c>
      <c r="AG128" s="184">
        <f t="shared" si="412"/>
        <v>924</v>
      </c>
      <c r="AH128" s="184">
        <f t="shared" si="412"/>
        <v>989</v>
      </c>
      <c r="AI128" s="184">
        <f t="shared" si="412"/>
        <v>1089</v>
      </c>
      <c r="AJ128" s="184">
        <f aca="true" t="shared" si="413" ref="AJ128:AT128">SUM(AJ126:AJ127)</f>
        <v>1062</v>
      </c>
      <c r="AK128" s="184">
        <f t="shared" si="413"/>
        <v>1088</v>
      </c>
      <c r="AL128" s="184">
        <f t="shared" si="413"/>
        <v>1096</v>
      </c>
      <c r="AM128" s="184">
        <f t="shared" si="413"/>
        <v>1082</v>
      </c>
      <c r="AN128" s="184">
        <f t="shared" si="413"/>
        <v>1045</v>
      </c>
      <c r="AO128" s="184">
        <f t="shared" si="413"/>
        <v>1016</v>
      </c>
      <c r="AP128" s="184">
        <f t="shared" si="413"/>
        <v>1020</v>
      </c>
      <c r="AQ128" s="184">
        <f t="shared" si="413"/>
        <v>1079</v>
      </c>
      <c r="AR128" s="184">
        <f t="shared" si="413"/>
        <v>1165</v>
      </c>
      <c r="AS128" s="184">
        <f t="shared" si="413"/>
        <v>1104</v>
      </c>
      <c r="AT128" s="184">
        <f t="shared" si="413"/>
        <v>1074</v>
      </c>
      <c r="AU128" s="184">
        <f aca="true" t="shared" si="414" ref="AU128:BE128">SUM(AU126:AU127)</f>
        <v>1090</v>
      </c>
      <c r="AV128" s="184">
        <f t="shared" si="414"/>
        <v>1049</v>
      </c>
      <c r="AW128" s="184">
        <f t="shared" si="414"/>
        <v>1021</v>
      </c>
      <c r="AX128" s="184">
        <f t="shared" si="414"/>
        <v>1024</v>
      </c>
      <c r="AY128" s="184">
        <f t="shared" si="414"/>
        <v>1035</v>
      </c>
      <c r="AZ128" s="184">
        <f t="shared" si="414"/>
        <v>1021</v>
      </c>
      <c r="BA128" s="184">
        <f t="shared" si="414"/>
        <v>980</v>
      </c>
      <c r="BB128" s="184">
        <f t="shared" si="414"/>
        <v>1023</v>
      </c>
      <c r="BC128" s="184">
        <f t="shared" si="414"/>
        <v>1032</v>
      </c>
      <c r="BD128" s="184">
        <f t="shared" si="414"/>
        <v>1001</v>
      </c>
      <c r="BE128" s="184">
        <f t="shared" si="414"/>
        <v>992</v>
      </c>
      <c r="BF128" s="184">
        <f aca="true" t="shared" si="415" ref="BF128:BP128">SUM(BF126:BF127)</f>
        <v>959</v>
      </c>
      <c r="BG128" s="184">
        <f t="shared" si="415"/>
        <v>1005</v>
      </c>
      <c r="BH128" s="184">
        <f t="shared" si="415"/>
        <v>970</v>
      </c>
      <c r="BI128" s="184">
        <f t="shared" si="415"/>
        <v>981</v>
      </c>
      <c r="BJ128" s="184">
        <f t="shared" si="415"/>
        <v>942</v>
      </c>
      <c r="BK128" s="184">
        <f t="shared" si="415"/>
        <v>901</v>
      </c>
      <c r="BL128" s="184">
        <f t="shared" si="415"/>
        <v>824</v>
      </c>
      <c r="BM128" s="184">
        <f t="shared" si="415"/>
        <v>876</v>
      </c>
      <c r="BN128" s="184">
        <f t="shared" si="415"/>
        <v>808</v>
      </c>
      <c r="BO128" s="184">
        <f t="shared" si="415"/>
        <v>690</v>
      </c>
      <c r="BP128" s="184">
        <f t="shared" si="415"/>
        <v>668</v>
      </c>
      <c r="BQ128" s="184">
        <f aca="true" t="shared" si="416" ref="BQ128:CA128">SUM(BQ126:BQ127)</f>
        <v>694</v>
      </c>
      <c r="BR128" s="184">
        <f t="shared" si="416"/>
        <v>572</v>
      </c>
      <c r="BS128" s="184">
        <f t="shared" si="416"/>
        <v>538</v>
      </c>
      <c r="BT128" s="184">
        <f t="shared" si="416"/>
        <v>541</v>
      </c>
      <c r="BU128" s="184">
        <f t="shared" si="416"/>
        <v>526</v>
      </c>
      <c r="BV128" s="184">
        <f t="shared" si="416"/>
        <v>481</v>
      </c>
      <c r="BW128" s="184">
        <f t="shared" si="416"/>
        <v>428</v>
      </c>
      <c r="BX128" s="184">
        <f t="shared" si="416"/>
        <v>501</v>
      </c>
      <c r="BY128" s="184">
        <f t="shared" si="416"/>
        <v>412</v>
      </c>
      <c r="BZ128" s="184">
        <f t="shared" si="416"/>
        <v>432</v>
      </c>
      <c r="CA128" s="184">
        <f t="shared" si="416"/>
        <v>407</v>
      </c>
      <c r="CB128" s="184">
        <f aca="true" t="shared" si="417" ref="CB128:CL128">SUM(CB126:CB127)</f>
        <v>401</v>
      </c>
      <c r="CC128" s="184">
        <f t="shared" si="417"/>
        <v>339</v>
      </c>
      <c r="CD128" s="184">
        <f t="shared" si="417"/>
        <v>331</v>
      </c>
      <c r="CE128" s="184">
        <f t="shared" si="417"/>
        <v>331</v>
      </c>
      <c r="CF128" s="184">
        <f t="shared" si="417"/>
        <v>267</v>
      </c>
      <c r="CG128" s="184">
        <f t="shared" si="417"/>
        <v>274</v>
      </c>
      <c r="CH128" s="184">
        <f t="shared" si="417"/>
        <v>239</v>
      </c>
      <c r="CI128" s="184">
        <f t="shared" si="417"/>
        <v>220</v>
      </c>
      <c r="CJ128" s="184">
        <f t="shared" si="417"/>
        <v>216</v>
      </c>
      <c r="CK128" s="184">
        <f t="shared" si="417"/>
        <v>175</v>
      </c>
      <c r="CL128" s="184">
        <f t="shared" si="417"/>
        <v>152</v>
      </c>
      <c r="CM128" s="184">
        <f aca="true" t="shared" si="418" ref="CM128:CW128">SUM(CM126:CM127)</f>
        <v>132</v>
      </c>
      <c r="CN128" s="184">
        <f t="shared" si="418"/>
        <v>102</v>
      </c>
      <c r="CO128" s="184">
        <f t="shared" si="418"/>
        <v>102</v>
      </c>
      <c r="CP128" s="184">
        <f t="shared" si="418"/>
        <v>78</v>
      </c>
      <c r="CQ128" s="184">
        <f t="shared" si="418"/>
        <v>87</v>
      </c>
      <c r="CR128" s="184">
        <f t="shared" si="418"/>
        <v>54</v>
      </c>
      <c r="CS128" s="184">
        <f t="shared" si="418"/>
        <v>52</v>
      </c>
      <c r="CT128" s="184">
        <f t="shared" si="418"/>
        <v>52</v>
      </c>
      <c r="CU128" s="184">
        <f t="shared" si="418"/>
        <v>40</v>
      </c>
      <c r="CV128" s="184">
        <f t="shared" si="418"/>
        <v>32</v>
      </c>
      <c r="CW128" s="184">
        <f t="shared" si="418"/>
        <v>32</v>
      </c>
      <c r="CX128" s="184">
        <f aca="true" t="shared" si="419" ref="CX128:DE128">SUM(CX126:CX127)</f>
        <v>25</v>
      </c>
      <c r="CY128" s="184">
        <f t="shared" si="419"/>
        <v>19</v>
      </c>
      <c r="CZ128" s="184">
        <f t="shared" si="419"/>
        <v>240</v>
      </c>
      <c r="DA128" s="185">
        <f t="shared" si="419"/>
        <v>0</v>
      </c>
      <c r="DB128" s="184">
        <f t="shared" si="419"/>
        <v>8580</v>
      </c>
      <c r="DC128" s="184">
        <f t="shared" si="419"/>
        <v>3551</v>
      </c>
      <c r="DD128" s="184">
        <f t="shared" si="419"/>
        <v>726</v>
      </c>
      <c r="DE128" s="184">
        <f t="shared" si="419"/>
        <v>81755</v>
      </c>
    </row>
    <row r="129" spans="1:109" s="135" customFormat="1" ht="22.5" customHeight="1">
      <c r="A129" s="133" t="s">
        <v>133</v>
      </c>
      <c r="B129" s="134" t="s">
        <v>10</v>
      </c>
      <c r="C129" s="178">
        <v>544</v>
      </c>
      <c r="D129" s="178">
        <v>551</v>
      </c>
      <c r="E129" s="178">
        <v>593</v>
      </c>
      <c r="F129" s="178">
        <v>620</v>
      </c>
      <c r="G129" s="178">
        <v>569</v>
      </c>
      <c r="H129" s="178">
        <v>666</v>
      </c>
      <c r="I129" s="178">
        <v>677</v>
      </c>
      <c r="J129" s="178">
        <v>698</v>
      </c>
      <c r="K129" s="178">
        <v>687</v>
      </c>
      <c r="L129" s="178">
        <v>698</v>
      </c>
      <c r="M129" s="178">
        <v>709</v>
      </c>
      <c r="N129" s="178">
        <v>792</v>
      </c>
      <c r="O129" s="178">
        <v>868</v>
      </c>
      <c r="P129" s="178">
        <v>727</v>
      </c>
      <c r="Q129" s="178">
        <v>851</v>
      </c>
      <c r="R129" s="178">
        <v>889</v>
      </c>
      <c r="S129" s="178">
        <v>874</v>
      </c>
      <c r="T129" s="178">
        <v>849</v>
      </c>
      <c r="U129" s="178">
        <v>759</v>
      </c>
      <c r="V129" s="178">
        <v>803</v>
      </c>
      <c r="W129" s="178">
        <v>851</v>
      </c>
      <c r="X129" s="178">
        <v>735</v>
      </c>
      <c r="Y129" s="178">
        <v>743</v>
      </c>
      <c r="Z129" s="178">
        <v>705</v>
      </c>
      <c r="AA129" s="178">
        <v>741</v>
      </c>
      <c r="AB129" s="178">
        <v>689</v>
      </c>
      <c r="AC129" s="178">
        <v>774</v>
      </c>
      <c r="AD129" s="178">
        <v>760</v>
      </c>
      <c r="AE129" s="178">
        <v>781</v>
      </c>
      <c r="AF129" s="178">
        <v>811</v>
      </c>
      <c r="AG129" s="178">
        <v>852</v>
      </c>
      <c r="AH129" s="178">
        <v>878</v>
      </c>
      <c r="AI129" s="178">
        <v>885</v>
      </c>
      <c r="AJ129" s="178">
        <v>965</v>
      </c>
      <c r="AK129" s="178">
        <v>864</v>
      </c>
      <c r="AL129" s="178">
        <v>941</v>
      </c>
      <c r="AM129" s="178">
        <v>924</v>
      </c>
      <c r="AN129" s="178">
        <v>801</v>
      </c>
      <c r="AO129" s="178">
        <v>927</v>
      </c>
      <c r="AP129" s="178">
        <v>883</v>
      </c>
      <c r="AQ129" s="178">
        <v>932</v>
      </c>
      <c r="AR129" s="178">
        <v>877</v>
      </c>
      <c r="AS129" s="178">
        <v>930</v>
      </c>
      <c r="AT129" s="178">
        <v>831</v>
      </c>
      <c r="AU129" s="178">
        <v>861</v>
      </c>
      <c r="AV129" s="178">
        <v>805</v>
      </c>
      <c r="AW129" s="178">
        <v>771</v>
      </c>
      <c r="AX129" s="178">
        <v>823</v>
      </c>
      <c r="AY129" s="178">
        <v>816</v>
      </c>
      <c r="AZ129" s="178">
        <v>773</v>
      </c>
      <c r="BA129" s="178">
        <v>763</v>
      </c>
      <c r="BB129" s="178">
        <v>715</v>
      </c>
      <c r="BC129" s="178">
        <v>736</v>
      </c>
      <c r="BD129" s="178">
        <v>716</v>
      </c>
      <c r="BE129" s="178">
        <v>622</v>
      </c>
      <c r="BF129" s="178">
        <v>554</v>
      </c>
      <c r="BG129" s="178">
        <v>615</v>
      </c>
      <c r="BH129" s="178">
        <v>579</v>
      </c>
      <c r="BI129" s="178">
        <v>555</v>
      </c>
      <c r="BJ129" s="178">
        <v>519</v>
      </c>
      <c r="BK129" s="178">
        <v>538</v>
      </c>
      <c r="BL129" s="178">
        <v>488</v>
      </c>
      <c r="BM129" s="178">
        <v>523</v>
      </c>
      <c r="BN129" s="178">
        <v>429</v>
      </c>
      <c r="BO129" s="178">
        <v>388</v>
      </c>
      <c r="BP129" s="178">
        <v>402</v>
      </c>
      <c r="BQ129" s="178">
        <v>339</v>
      </c>
      <c r="BR129" s="178">
        <v>320</v>
      </c>
      <c r="BS129" s="178">
        <v>302</v>
      </c>
      <c r="BT129" s="178">
        <v>275</v>
      </c>
      <c r="BU129" s="178">
        <v>286</v>
      </c>
      <c r="BV129" s="178">
        <v>268</v>
      </c>
      <c r="BW129" s="178">
        <v>222</v>
      </c>
      <c r="BX129" s="178">
        <v>241</v>
      </c>
      <c r="BY129" s="178">
        <v>208</v>
      </c>
      <c r="BZ129" s="178">
        <v>192</v>
      </c>
      <c r="CA129" s="178">
        <v>159</v>
      </c>
      <c r="CB129" s="178">
        <v>149</v>
      </c>
      <c r="CC129" s="178">
        <v>143</v>
      </c>
      <c r="CD129" s="178">
        <v>109</v>
      </c>
      <c r="CE129" s="178">
        <v>105</v>
      </c>
      <c r="CF129" s="178">
        <v>68</v>
      </c>
      <c r="CG129" s="178">
        <v>69</v>
      </c>
      <c r="CH129" s="178">
        <v>59</v>
      </c>
      <c r="CI129" s="178">
        <v>55</v>
      </c>
      <c r="CJ129" s="178">
        <v>40</v>
      </c>
      <c r="CK129" s="178">
        <v>30</v>
      </c>
      <c r="CL129" s="178">
        <v>29</v>
      </c>
      <c r="CM129" s="178">
        <v>17</v>
      </c>
      <c r="CN129" s="178">
        <v>15</v>
      </c>
      <c r="CO129" s="178">
        <v>16</v>
      </c>
      <c r="CP129" s="178">
        <v>12</v>
      </c>
      <c r="CQ129" s="178">
        <v>8</v>
      </c>
      <c r="CR129" s="178">
        <v>6</v>
      </c>
      <c r="CS129" s="178">
        <v>18</v>
      </c>
      <c r="CT129" s="178">
        <v>3</v>
      </c>
      <c r="CU129" s="178">
        <v>4</v>
      </c>
      <c r="CV129" s="178">
        <v>2</v>
      </c>
      <c r="CW129" s="178">
        <v>4</v>
      </c>
      <c r="CX129" s="178">
        <v>2</v>
      </c>
      <c r="CY129" s="182">
        <v>1</v>
      </c>
      <c r="CZ129" s="178">
        <v>6</v>
      </c>
      <c r="DA129" s="182" t="s">
        <v>86</v>
      </c>
      <c r="DB129" s="189">
        <v>511</v>
      </c>
      <c r="DC129" s="189">
        <v>593</v>
      </c>
      <c r="DD129" s="189">
        <v>447</v>
      </c>
      <c r="DE129" s="182">
        <f>SUM(C129:DD129)</f>
        <v>53828</v>
      </c>
    </row>
    <row r="130" spans="1:109" s="135" customFormat="1" ht="22.5" customHeight="1">
      <c r="A130" s="133"/>
      <c r="B130" s="134" t="s">
        <v>11</v>
      </c>
      <c r="C130" s="178">
        <v>563</v>
      </c>
      <c r="D130" s="178">
        <v>517</v>
      </c>
      <c r="E130" s="178">
        <v>557</v>
      </c>
      <c r="F130" s="178">
        <v>539</v>
      </c>
      <c r="G130" s="178">
        <v>591</v>
      </c>
      <c r="H130" s="178">
        <v>615</v>
      </c>
      <c r="I130" s="178">
        <v>636</v>
      </c>
      <c r="J130" s="178">
        <v>628</v>
      </c>
      <c r="K130" s="178">
        <v>657</v>
      </c>
      <c r="L130" s="178">
        <v>677</v>
      </c>
      <c r="M130" s="178">
        <v>762</v>
      </c>
      <c r="N130" s="178">
        <v>747</v>
      </c>
      <c r="O130" s="178">
        <v>829</v>
      </c>
      <c r="P130" s="178">
        <v>716</v>
      </c>
      <c r="Q130" s="178">
        <v>756</v>
      </c>
      <c r="R130" s="178">
        <v>871</v>
      </c>
      <c r="S130" s="178">
        <v>871</v>
      </c>
      <c r="T130" s="178">
        <v>856</v>
      </c>
      <c r="U130" s="178">
        <v>779</v>
      </c>
      <c r="V130" s="178">
        <v>777</v>
      </c>
      <c r="W130" s="178">
        <v>801</v>
      </c>
      <c r="X130" s="178">
        <v>736</v>
      </c>
      <c r="Y130" s="178">
        <v>775</v>
      </c>
      <c r="Z130" s="178">
        <v>723</v>
      </c>
      <c r="AA130" s="178">
        <v>706</v>
      </c>
      <c r="AB130" s="178">
        <v>722</v>
      </c>
      <c r="AC130" s="178">
        <v>752</v>
      </c>
      <c r="AD130" s="178">
        <v>883</v>
      </c>
      <c r="AE130" s="178">
        <v>880</v>
      </c>
      <c r="AF130" s="178">
        <v>954</v>
      </c>
      <c r="AG130" s="178">
        <v>966</v>
      </c>
      <c r="AH130" s="178">
        <v>1004</v>
      </c>
      <c r="AI130" s="178">
        <v>1091</v>
      </c>
      <c r="AJ130" s="178">
        <v>1073</v>
      </c>
      <c r="AK130" s="178">
        <v>1139</v>
      </c>
      <c r="AL130" s="178">
        <v>1149</v>
      </c>
      <c r="AM130" s="178">
        <v>1141</v>
      </c>
      <c r="AN130" s="178">
        <v>1091</v>
      </c>
      <c r="AO130" s="178">
        <v>1083</v>
      </c>
      <c r="AP130" s="178">
        <v>1051</v>
      </c>
      <c r="AQ130" s="178">
        <v>1093</v>
      </c>
      <c r="AR130" s="178">
        <v>1154</v>
      </c>
      <c r="AS130" s="178">
        <v>1137</v>
      </c>
      <c r="AT130" s="178">
        <v>1113</v>
      </c>
      <c r="AU130" s="178">
        <v>1090</v>
      </c>
      <c r="AV130" s="178">
        <v>1033</v>
      </c>
      <c r="AW130" s="178">
        <v>1063</v>
      </c>
      <c r="AX130" s="178">
        <v>1022</v>
      </c>
      <c r="AY130" s="178">
        <v>948</v>
      </c>
      <c r="AZ130" s="178">
        <v>925</v>
      </c>
      <c r="BA130" s="178">
        <v>976</v>
      </c>
      <c r="BB130" s="178">
        <v>840</v>
      </c>
      <c r="BC130" s="178">
        <v>884</v>
      </c>
      <c r="BD130" s="178">
        <v>894</v>
      </c>
      <c r="BE130" s="178">
        <v>811</v>
      </c>
      <c r="BF130" s="178">
        <v>812</v>
      </c>
      <c r="BG130" s="178">
        <v>800</v>
      </c>
      <c r="BH130" s="178">
        <v>820</v>
      </c>
      <c r="BI130" s="178">
        <v>778</v>
      </c>
      <c r="BJ130" s="178">
        <v>727</v>
      </c>
      <c r="BK130" s="178">
        <v>655</v>
      </c>
      <c r="BL130" s="178">
        <v>658</v>
      </c>
      <c r="BM130" s="178">
        <v>637</v>
      </c>
      <c r="BN130" s="178">
        <v>609</v>
      </c>
      <c r="BO130" s="178">
        <v>563</v>
      </c>
      <c r="BP130" s="178">
        <v>522</v>
      </c>
      <c r="BQ130" s="178">
        <v>422</v>
      </c>
      <c r="BR130" s="178">
        <v>386</v>
      </c>
      <c r="BS130" s="178">
        <v>409</v>
      </c>
      <c r="BT130" s="178">
        <v>368</v>
      </c>
      <c r="BU130" s="178">
        <v>379</v>
      </c>
      <c r="BV130" s="178">
        <v>322</v>
      </c>
      <c r="BW130" s="178">
        <v>323</v>
      </c>
      <c r="BX130" s="178">
        <v>335</v>
      </c>
      <c r="BY130" s="178">
        <v>269</v>
      </c>
      <c r="BZ130" s="178">
        <v>235</v>
      </c>
      <c r="CA130" s="178">
        <v>271</v>
      </c>
      <c r="CB130" s="178">
        <v>216</v>
      </c>
      <c r="CC130" s="178">
        <v>218</v>
      </c>
      <c r="CD130" s="178">
        <v>168</v>
      </c>
      <c r="CE130" s="178">
        <v>201</v>
      </c>
      <c r="CF130" s="178">
        <v>154</v>
      </c>
      <c r="CG130" s="178">
        <v>105</v>
      </c>
      <c r="CH130" s="178">
        <v>120</v>
      </c>
      <c r="CI130" s="178">
        <v>122</v>
      </c>
      <c r="CJ130" s="178">
        <v>85</v>
      </c>
      <c r="CK130" s="178">
        <v>55</v>
      </c>
      <c r="CL130" s="178">
        <v>62</v>
      </c>
      <c r="CM130" s="178">
        <v>58</v>
      </c>
      <c r="CN130" s="178">
        <v>35</v>
      </c>
      <c r="CO130" s="178">
        <v>40</v>
      </c>
      <c r="CP130" s="178">
        <v>19</v>
      </c>
      <c r="CQ130" s="178">
        <v>13</v>
      </c>
      <c r="CR130" s="178">
        <v>13</v>
      </c>
      <c r="CS130" s="178">
        <v>14</v>
      </c>
      <c r="CT130" s="178">
        <v>12</v>
      </c>
      <c r="CU130" s="178">
        <v>8</v>
      </c>
      <c r="CV130" s="178">
        <v>5</v>
      </c>
      <c r="CW130" s="178">
        <v>6</v>
      </c>
      <c r="CX130" s="178">
        <v>4</v>
      </c>
      <c r="CY130" s="182">
        <v>2</v>
      </c>
      <c r="CZ130" s="178">
        <v>8</v>
      </c>
      <c r="DA130" s="182" t="s">
        <v>86</v>
      </c>
      <c r="DB130" s="189">
        <v>393</v>
      </c>
      <c r="DC130" s="189">
        <v>423</v>
      </c>
      <c r="DD130" s="189">
        <v>397</v>
      </c>
      <c r="DE130" s="182">
        <f>SUM(C130:DD130)</f>
        <v>61903</v>
      </c>
    </row>
    <row r="131" spans="1:109" s="137" customFormat="1" ht="23.25" customHeight="1">
      <c r="A131" s="121"/>
      <c r="B131" s="136" t="s">
        <v>1</v>
      </c>
      <c r="C131" s="184">
        <f aca="true" t="shared" si="420" ref="C131:M131">SUM(C129:C130)</f>
        <v>1107</v>
      </c>
      <c r="D131" s="184">
        <f t="shared" si="420"/>
        <v>1068</v>
      </c>
      <c r="E131" s="184">
        <f t="shared" si="420"/>
        <v>1150</v>
      </c>
      <c r="F131" s="184">
        <f t="shared" si="420"/>
        <v>1159</v>
      </c>
      <c r="G131" s="184">
        <f t="shared" si="420"/>
        <v>1160</v>
      </c>
      <c r="H131" s="184">
        <f t="shared" si="420"/>
        <v>1281</v>
      </c>
      <c r="I131" s="184">
        <f t="shared" si="420"/>
        <v>1313</v>
      </c>
      <c r="J131" s="184">
        <f t="shared" si="420"/>
        <v>1326</v>
      </c>
      <c r="K131" s="184">
        <f t="shared" si="420"/>
        <v>1344</v>
      </c>
      <c r="L131" s="184">
        <f t="shared" si="420"/>
        <v>1375</v>
      </c>
      <c r="M131" s="184">
        <f t="shared" si="420"/>
        <v>1471</v>
      </c>
      <c r="N131" s="184">
        <f aca="true" t="shared" si="421" ref="N131:X131">SUM(N129:N130)</f>
        <v>1539</v>
      </c>
      <c r="O131" s="184">
        <f t="shared" si="421"/>
        <v>1697</v>
      </c>
      <c r="P131" s="184">
        <f t="shared" si="421"/>
        <v>1443</v>
      </c>
      <c r="Q131" s="184">
        <f t="shared" si="421"/>
        <v>1607</v>
      </c>
      <c r="R131" s="184">
        <f t="shared" si="421"/>
        <v>1760</v>
      </c>
      <c r="S131" s="184">
        <f t="shared" si="421"/>
        <v>1745</v>
      </c>
      <c r="T131" s="184">
        <f t="shared" si="421"/>
        <v>1705</v>
      </c>
      <c r="U131" s="184">
        <f t="shared" si="421"/>
        <v>1538</v>
      </c>
      <c r="V131" s="184">
        <f t="shared" si="421"/>
        <v>1580</v>
      </c>
      <c r="W131" s="184">
        <f t="shared" si="421"/>
        <v>1652</v>
      </c>
      <c r="X131" s="184">
        <f t="shared" si="421"/>
        <v>1471</v>
      </c>
      <c r="Y131" s="184">
        <f aca="true" t="shared" si="422" ref="Y131:AI131">SUM(Y129:Y130)</f>
        <v>1518</v>
      </c>
      <c r="Z131" s="184">
        <f t="shared" si="422"/>
        <v>1428</v>
      </c>
      <c r="AA131" s="184">
        <f t="shared" si="422"/>
        <v>1447</v>
      </c>
      <c r="AB131" s="184">
        <f t="shared" si="422"/>
        <v>1411</v>
      </c>
      <c r="AC131" s="184">
        <f t="shared" si="422"/>
        <v>1526</v>
      </c>
      <c r="AD131" s="184">
        <f t="shared" si="422"/>
        <v>1643</v>
      </c>
      <c r="AE131" s="184">
        <f t="shared" si="422"/>
        <v>1661</v>
      </c>
      <c r="AF131" s="184">
        <f t="shared" si="422"/>
        <v>1765</v>
      </c>
      <c r="AG131" s="184">
        <f t="shared" si="422"/>
        <v>1818</v>
      </c>
      <c r="AH131" s="184">
        <f t="shared" si="422"/>
        <v>1882</v>
      </c>
      <c r="AI131" s="184">
        <f t="shared" si="422"/>
        <v>1976</v>
      </c>
      <c r="AJ131" s="184">
        <f aca="true" t="shared" si="423" ref="AJ131:AT131">SUM(AJ129:AJ130)</f>
        <v>2038</v>
      </c>
      <c r="AK131" s="184">
        <f t="shared" si="423"/>
        <v>2003</v>
      </c>
      <c r="AL131" s="184">
        <f t="shared" si="423"/>
        <v>2090</v>
      </c>
      <c r="AM131" s="184">
        <f t="shared" si="423"/>
        <v>2065</v>
      </c>
      <c r="AN131" s="184">
        <f t="shared" si="423"/>
        <v>1892</v>
      </c>
      <c r="AO131" s="184">
        <f t="shared" si="423"/>
        <v>2010</v>
      </c>
      <c r="AP131" s="184">
        <f t="shared" si="423"/>
        <v>1934</v>
      </c>
      <c r="AQ131" s="184">
        <f t="shared" si="423"/>
        <v>2025</v>
      </c>
      <c r="AR131" s="184">
        <f t="shared" si="423"/>
        <v>2031</v>
      </c>
      <c r="AS131" s="184">
        <f t="shared" si="423"/>
        <v>2067</v>
      </c>
      <c r="AT131" s="184">
        <f t="shared" si="423"/>
        <v>1944</v>
      </c>
      <c r="AU131" s="184">
        <f aca="true" t="shared" si="424" ref="AU131:BE131">SUM(AU129:AU130)</f>
        <v>1951</v>
      </c>
      <c r="AV131" s="184">
        <f t="shared" si="424"/>
        <v>1838</v>
      </c>
      <c r="AW131" s="184">
        <f t="shared" si="424"/>
        <v>1834</v>
      </c>
      <c r="AX131" s="184">
        <f t="shared" si="424"/>
        <v>1845</v>
      </c>
      <c r="AY131" s="184">
        <f t="shared" si="424"/>
        <v>1764</v>
      </c>
      <c r="AZ131" s="184">
        <f t="shared" si="424"/>
        <v>1698</v>
      </c>
      <c r="BA131" s="184">
        <f t="shared" si="424"/>
        <v>1739</v>
      </c>
      <c r="BB131" s="184">
        <f t="shared" si="424"/>
        <v>1555</v>
      </c>
      <c r="BC131" s="184">
        <f t="shared" si="424"/>
        <v>1620</v>
      </c>
      <c r="BD131" s="184">
        <f t="shared" si="424"/>
        <v>1610</v>
      </c>
      <c r="BE131" s="184">
        <f t="shared" si="424"/>
        <v>1433</v>
      </c>
      <c r="BF131" s="184">
        <f aca="true" t="shared" si="425" ref="BF131:BP131">SUM(BF129:BF130)</f>
        <v>1366</v>
      </c>
      <c r="BG131" s="184">
        <f t="shared" si="425"/>
        <v>1415</v>
      </c>
      <c r="BH131" s="184">
        <f t="shared" si="425"/>
        <v>1399</v>
      </c>
      <c r="BI131" s="184">
        <f t="shared" si="425"/>
        <v>1333</v>
      </c>
      <c r="BJ131" s="184">
        <f t="shared" si="425"/>
        <v>1246</v>
      </c>
      <c r="BK131" s="184">
        <f t="shared" si="425"/>
        <v>1193</v>
      </c>
      <c r="BL131" s="184">
        <f t="shared" si="425"/>
        <v>1146</v>
      </c>
      <c r="BM131" s="184">
        <f t="shared" si="425"/>
        <v>1160</v>
      </c>
      <c r="BN131" s="184">
        <f t="shared" si="425"/>
        <v>1038</v>
      </c>
      <c r="BO131" s="184">
        <f t="shared" si="425"/>
        <v>951</v>
      </c>
      <c r="BP131" s="184">
        <f t="shared" si="425"/>
        <v>924</v>
      </c>
      <c r="BQ131" s="184">
        <f aca="true" t="shared" si="426" ref="BQ131:CA131">SUM(BQ129:BQ130)</f>
        <v>761</v>
      </c>
      <c r="BR131" s="184">
        <f t="shared" si="426"/>
        <v>706</v>
      </c>
      <c r="BS131" s="184">
        <f t="shared" si="426"/>
        <v>711</v>
      </c>
      <c r="BT131" s="184">
        <f t="shared" si="426"/>
        <v>643</v>
      </c>
      <c r="BU131" s="184">
        <f t="shared" si="426"/>
        <v>665</v>
      </c>
      <c r="BV131" s="184">
        <f t="shared" si="426"/>
        <v>590</v>
      </c>
      <c r="BW131" s="184">
        <f t="shared" si="426"/>
        <v>545</v>
      </c>
      <c r="BX131" s="184">
        <f t="shared" si="426"/>
        <v>576</v>
      </c>
      <c r="BY131" s="184">
        <f t="shared" si="426"/>
        <v>477</v>
      </c>
      <c r="BZ131" s="184">
        <f t="shared" si="426"/>
        <v>427</v>
      </c>
      <c r="CA131" s="184">
        <f t="shared" si="426"/>
        <v>430</v>
      </c>
      <c r="CB131" s="184">
        <f aca="true" t="shared" si="427" ref="CB131:CL131">SUM(CB129:CB130)</f>
        <v>365</v>
      </c>
      <c r="CC131" s="184">
        <f t="shared" si="427"/>
        <v>361</v>
      </c>
      <c r="CD131" s="184">
        <f t="shared" si="427"/>
        <v>277</v>
      </c>
      <c r="CE131" s="184">
        <f t="shared" si="427"/>
        <v>306</v>
      </c>
      <c r="CF131" s="184">
        <f t="shared" si="427"/>
        <v>222</v>
      </c>
      <c r="CG131" s="184">
        <f t="shared" si="427"/>
        <v>174</v>
      </c>
      <c r="CH131" s="184">
        <f t="shared" si="427"/>
        <v>179</v>
      </c>
      <c r="CI131" s="184">
        <f t="shared" si="427"/>
        <v>177</v>
      </c>
      <c r="CJ131" s="184">
        <f t="shared" si="427"/>
        <v>125</v>
      </c>
      <c r="CK131" s="184">
        <f t="shared" si="427"/>
        <v>85</v>
      </c>
      <c r="CL131" s="184">
        <f t="shared" si="427"/>
        <v>91</v>
      </c>
      <c r="CM131" s="184">
        <f aca="true" t="shared" si="428" ref="CM131:CW131">SUM(CM129:CM130)</f>
        <v>75</v>
      </c>
      <c r="CN131" s="184">
        <f t="shared" si="428"/>
        <v>50</v>
      </c>
      <c r="CO131" s="184">
        <f t="shared" si="428"/>
        <v>56</v>
      </c>
      <c r="CP131" s="184">
        <f t="shared" si="428"/>
        <v>31</v>
      </c>
      <c r="CQ131" s="184">
        <f t="shared" si="428"/>
        <v>21</v>
      </c>
      <c r="CR131" s="184">
        <f t="shared" si="428"/>
        <v>19</v>
      </c>
      <c r="CS131" s="184">
        <f t="shared" si="428"/>
        <v>32</v>
      </c>
      <c r="CT131" s="184">
        <f t="shared" si="428"/>
        <v>15</v>
      </c>
      <c r="CU131" s="184">
        <f t="shared" si="428"/>
        <v>12</v>
      </c>
      <c r="CV131" s="184">
        <f t="shared" si="428"/>
        <v>7</v>
      </c>
      <c r="CW131" s="184">
        <f t="shared" si="428"/>
        <v>10</v>
      </c>
      <c r="CX131" s="184">
        <f aca="true" t="shared" si="429" ref="CX131:DE131">SUM(CX129:CX130)</f>
        <v>6</v>
      </c>
      <c r="CY131" s="184">
        <f t="shared" si="429"/>
        <v>3</v>
      </c>
      <c r="CZ131" s="184">
        <f t="shared" si="429"/>
        <v>14</v>
      </c>
      <c r="DA131" s="185">
        <f t="shared" si="429"/>
        <v>0</v>
      </c>
      <c r="DB131" s="184">
        <f t="shared" si="429"/>
        <v>904</v>
      </c>
      <c r="DC131" s="184">
        <f t="shared" si="429"/>
        <v>1016</v>
      </c>
      <c r="DD131" s="184">
        <f t="shared" si="429"/>
        <v>844</v>
      </c>
      <c r="DE131" s="184">
        <f t="shared" si="429"/>
        <v>115731</v>
      </c>
    </row>
    <row r="132" spans="1:109" s="135" customFormat="1" ht="22.5" customHeight="1">
      <c r="A132" s="133" t="s">
        <v>137</v>
      </c>
      <c r="B132" s="134" t="s">
        <v>10</v>
      </c>
      <c r="C132" s="178">
        <v>428</v>
      </c>
      <c r="D132" s="178">
        <v>424</v>
      </c>
      <c r="E132" s="178">
        <v>452</v>
      </c>
      <c r="F132" s="178">
        <v>482</v>
      </c>
      <c r="G132" s="178">
        <v>449</v>
      </c>
      <c r="H132" s="178">
        <v>510</v>
      </c>
      <c r="I132" s="178">
        <v>554</v>
      </c>
      <c r="J132" s="178">
        <v>576</v>
      </c>
      <c r="K132" s="178">
        <v>561</v>
      </c>
      <c r="L132" s="178">
        <v>590</v>
      </c>
      <c r="M132" s="178">
        <v>577</v>
      </c>
      <c r="N132" s="178">
        <v>610</v>
      </c>
      <c r="O132" s="178">
        <v>680</v>
      </c>
      <c r="P132" s="178">
        <v>591</v>
      </c>
      <c r="Q132" s="178">
        <v>635</v>
      </c>
      <c r="R132" s="178">
        <v>788</v>
      </c>
      <c r="S132" s="178">
        <v>756</v>
      </c>
      <c r="T132" s="178">
        <v>750</v>
      </c>
      <c r="U132" s="178">
        <v>686</v>
      </c>
      <c r="V132" s="178">
        <v>665</v>
      </c>
      <c r="W132" s="178">
        <v>605</v>
      </c>
      <c r="X132" s="178">
        <v>620</v>
      </c>
      <c r="Y132" s="178">
        <v>597</v>
      </c>
      <c r="Z132" s="178">
        <v>535</v>
      </c>
      <c r="AA132" s="178">
        <v>565</v>
      </c>
      <c r="AB132" s="178">
        <v>544</v>
      </c>
      <c r="AC132" s="178">
        <v>562</v>
      </c>
      <c r="AD132" s="178">
        <v>587</v>
      </c>
      <c r="AE132" s="178">
        <v>556</v>
      </c>
      <c r="AF132" s="178">
        <v>605</v>
      </c>
      <c r="AG132" s="178">
        <v>582</v>
      </c>
      <c r="AH132" s="178">
        <v>648</v>
      </c>
      <c r="AI132" s="178">
        <v>681</v>
      </c>
      <c r="AJ132" s="178">
        <v>632</v>
      </c>
      <c r="AK132" s="178">
        <v>675</v>
      </c>
      <c r="AL132" s="178">
        <v>695</v>
      </c>
      <c r="AM132" s="178">
        <v>674</v>
      </c>
      <c r="AN132" s="178">
        <v>645</v>
      </c>
      <c r="AO132" s="178">
        <v>665</v>
      </c>
      <c r="AP132" s="178">
        <v>654</v>
      </c>
      <c r="AQ132" s="178">
        <v>656</v>
      </c>
      <c r="AR132" s="178">
        <v>687</v>
      </c>
      <c r="AS132" s="178">
        <v>685</v>
      </c>
      <c r="AT132" s="178">
        <v>652</v>
      </c>
      <c r="AU132" s="178">
        <v>728</v>
      </c>
      <c r="AV132" s="178">
        <v>704</v>
      </c>
      <c r="AW132" s="178">
        <v>645</v>
      </c>
      <c r="AX132" s="178">
        <v>692</v>
      </c>
      <c r="AY132" s="178">
        <v>692</v>
      </c>
      <c r="AZ132" s="178">
        <v>622</v>
      </c>
      <c r="BA132" s="178">
        <v>667</v>
      </c>
      <c r="BB132" s="178">
        <v>599</v>
      </c>
      <c r="BC132" s="178">
        <v>662</v>
      </c>
      <c r="BD132" s="178">
        <v>571</v>
      </c>
      <c r="BE132" s="178">
        <v>533</v>
      </c>
      <c r="BF132" s="178">
        <v>544</v>
      </c>
      <c r="BG132" s="178">
        <v>566</v>
      </c>
      <c r="BH132" s="178">
        <v>504</v>
      </c>
      <c r="BI132" s="178">
        <v>518</v>
      </c>
      <c r="BJ132" s="178">
        <v>473</v>
      </c>
      <c r="BK132" s="178">
        <v>459</v>
      </c>
      <c r="BL132" s="178">
        <v>402</v>
      </c>
      <c r="BM132" s="178">
        <v>406</v>
      </c>
      <c r="BN132" s="178">
        <v>376</v>
      </c>
      <c r="BO132" s="178">
        <v>330</v>
      </c>
      <c r="BP132" s="178">
        <v>278</v>
      </c>
      <c r="BQ132" s="178">
        <v>220</v>
      </c>
      <c r="BR132" s="178">
        <v>185</v>
      </c>
      <c r="BS132" s="178">
        <v>180</v>
      </c>
      <c r="BT132" s="178">
        <v>192</v>
      </c>
      <c r="BU132" s="178">
        <v>169</v>
      </c>
      <c r="BV132" s="178">
        <v>162</v>
      </c>
      <c r="BW132" s="178">
        <v>108</v>
      </c>
      <c r="BX132" s="178">
        <v>148</v>
      </c>
      <c r="BY132" s="178">
        <v>122</v>
      </c>
      <c r="BZ132" s="178">
        <v>104</v>
      </c>
      <c r="CA132" s="178">
        <v>115</v>
      </c>
      <c r="CB132" s="178">
        <v>91</v>
      </c>
      <c r="CC132" s="178">
        <v>72</v>
      </c>
      <c r="CD132" s="178">
        <v>56</v>
      </c>
      <c r="CE132" s="178">
        <v>63</v>
      </c>
      <c r="CF132" s="178">
        <v>42</v>
      </c>
      <c r="CG132" s="178">
        <v>40</v>
      </c>
      <c r="CH132" s="178">
        <v>40</v>
      </c>
      <c r="CI132" s="178">
        <v>39</v>
      </c>
      <c r="CJ132" s="178">
        <v>18</v>
      </c>
      <c r="CK132" s="178">
        <v>21</v>
      </c>
      <c r="CL132" s="178">
        <v>20</v>
      </c>
      <c r="CM132" s="178">
        <v>13</v>
      </c>
      <c r="CN132" s="178">
        <v>11</v>
      </c>
      <c r="CO132" s="178">
        <v>12</v>
      </c>
      <c r="CP132" s="178">
        <v>7</v>
      </c>
      <c r="CQ132" s="178">
        <v>5</v>
      </c>
      <c r="CR132" s="178">
        <v>2</v>
      </c>
      <c r="CS132" s="178">
        <v>9</v>
      </c>
      <c r="CT132" s="178">
        <v>1</v>
      </c>
      <c r="CU132" s="178">
        <v>1</v>
      </c>
      <c r="CV132" s="178">
        <v>2</v>
      </c>
      <c r="CW132" s="182">
        <v>1</v>
      </c>
      <c r="CX132" s="189">
        <v>1</v>
      </c>
      <c r="CY132" s="189" t="s">
        <v>86</v>
      </c>
      <c r="CZ132" s="182">
        <v>2</v>
      </c>
      <c r="DA132" s="182" t="s">
        <v>86</v>
      </c>
      <c r="DB132" s="189">
        <v>273</v>
      </c>
      <c r="DC132" s="189">
        <v>210</v>
      </c>
      <c r="DD132" s="189">
        <v>111</v>
      </c>
      <c r="DE132" s="182">
        <f>SUM(C132:DD132)</f>
        <v>41610</v>
      </c>
    </row>
    <row r="133" spans="1:109" s="135" customFormat="1" ht="22.5" customHeight="1">
      <c r="A133" s="133"/>
      <c r="B133" s="134" t="s">
        <v>11</v>
      </c>
      <c r="C133" s="178">
        <v>388</v>
      </c>
      <c r="D133" s="178">
        <v>405</v>
      </c>
      <c r="E133" s="178">
        <v>420</v>
      </c>
      <c r="F133" s="178">
        <v>437</v>
      </c>
      <c r="G133" s="178">
        <v>438</v>
      </c>
      <c r="H133" s="178">
        <v>460</v>
      </c>
      <c r="I133" s="178">
        <v>462</v>
      </c>
      <c r="J133" s="178">
        <v>533</v>
      </c>
      <c r="K133" s="178">
        <v>541</v>
      </c>
      <c r="L133" s="178">
        <v>519</v>
      </c>
      <c r="M133" s="178">
        <v>570</v>
      </c>
      <c r="N133" s="178">
        <v>613</v>
      </c>
      <c r="O133" s="178">
        <v>704</v>
      </c>
      <c r="P133" s="178">
        <v>616</v>
      </c>
      <c r="Q133" s="178">
        <v>597</v>
      </c>
      <c r="R133" s="178">
        <v>723</v>
      </c>
      <c r="S133" s="178">
        <v>722</v>
      </c>
      <c r="T133" s="178">
        <v>788</v>
      </c>
      <c r="U133" s="178">
        <v>720</v>
      </c>
      <c r="V133" s="178">
        <v>675</v>
      </c>
      <c r="W133" s="178">
        <v>661</v>
      </c>
      <c r="X133" s="178">
        <v>712</v>
      </c>
      <c r="Y133" s="178">
        <v>638</v>
      </c>
      <c r="Z133" s="178">
        <v>596</v>
      </c>
      <c r="AA133" s="178">
        <v>594</v>
      </c>
      <c r="AB133" s="178">
        <v>547</v>
      </c>
      <c r="AC133" s="178">
        <v>585</v>
      </c>
      <c r="AD133" s="178">
        <v>625</v>
      </c>
      <c r="AE133" s="178">
        <v>660</v>
      </c>
      <c r="AF133" s="178">
        <v>671</v>
      </c>
      <c r="AG133" s="178">
        <v>730</v>
      </c>
      <c r="AH133" s="178">
        <v>759</v>
      </c>
      <c r="AI133" s="178">
        <v>810</v>
      </c>
      <c r="AJ133" s="178">
        <v>814</v>
      </c>
      <c r="AK133" s="178">
        <v>762</v>
      </c>
      <c r="AL133" s="178">
        <v>790</v>
      </c>
      <c r="AM133" s="178">
        <v>777</v>
      </c>
      <c r="AN133" s="178">
        <v>776</v>
      </c>
      <c r="AO133" s="178">
        <v>766</v>
      </c>
      <c r="AP133" s="178">
        <v>791</v>
      </c>
      <c r="AQ133" s="178">
        <v>819</v>
      </c>
      <c r="AR133" s="178">
        <v>882</v>
      </c>
      <c r="AS133" s="178">
        <v>879</v>
      </c>
      <c r="AT133" s="178">
        <v>877</v>
      </c>
      <c r="AU133" s="178">
        <v>928</v>
      </c>
      <c r="AV133" s="178">
        <v>871</v>
      </c>
      <c r="AW133" s="178">
        <v>864</v>
      </c>
      <c r="AX133" s="178">
        <v>842</v>
      </c>
      <c r="AY133" s="178">
        <v>886</v>
      </c>
      <c r="AZ133" s="178">
        <v>885</v>
      </c>
      <c r="BA133" s="178">
        <v>799</v>
      </c>
      <c r="BB133" s="178">
        <v>823</v>
      </c>
      <c r="BC133" s="178">
        <v>852</v>
      </c>
      <c r="BD133" s="178">
        <v>783</v>
      </c>
      <c r="BE133" s="178">
        <v>720</v>
      </c>
      <c r="BF133" s="178">
        <v>711</v>
      </c>
      <c r="BG133" s="178">
        <v>684</v>
      </c>
      <c r="BH133" s="178">
        <v>702</v>
      </c>
      <c r="BI133" s="178">
        <v>625</v>
      </c>
      <c r="BJ133" s="178">
        <v>550</v>
      </c>
      <c r="BK133" s="178">
        <v>547</v>
      </c>
      <c r="BL133" s="178">
        <v>533</v>
      </c>
      <c r="BM133" s="178">
        <v>476</v>
      </c>
      <c r="BN133" s="178">
        <v>459</v>
      </c>
      <c r="BO133" s="178">
        <v>385</v>
      </c>
      <c r="BP133" s="178">
        <v>362</v>
      </c>
      <c r="BQ133" s="178">
        <v>337</v>
      </c>
      <c r="BR133" s="178">
        <v>277</v>
      </c>
      <c r="BS133" s="178">
        <v>246</v>
      </c>
      <c r="BT133" s="178">
        <v>238</v>
      </c>
      <c r="BU133" s="178">
        <v>242</v>
      </c>
      <c r="BV133" s="178">
        <v>223</v>
      </c>
      <c r="BW133" s="178">
        <v>192</v>
      </c>
      <c r="BX133" s="178">
        <v>184</v>
      </c>
      <c r="BY133" s="178">
        <v>187</v>
      </c>
      <c r="BZ133" s="178">
        <v>159</v>
      </c>
      <c r="CA133" s="178">
        <v>154</v>
      </c>
      <c r="CB133" s="178">
        <v>163</v>
      </c>
      <c r="CC133" s="178">
        <v>132</v>
      </c>
      <c r="CD133" s="178">
        <v>123</v>
      </c>
      <c r="CE133" s="178">
        <v>120</v>
      </c>
      <c r="CF133" s="178">
        <v>97</v>
      </c>
      <c r="CG133" s="178">
        <v>72</v>
      </c>
      <c r="CH133" s="178">
        <v>80</v>
      </c>
      <c r="CI133" s="178">
        <v>87</v>
      </c>
      <c r="CJ133" s="178">
        <v>63</v>
      </c>
      <c r="CK133" s="178">
        <v>50</v>
      </c>
      <c r="CL133" s="178">
        <v>46</v>
      </c>
      <c r="CM133" s="178">
        <v>29</v>
      </c>
      <c r="CN133" s="178">
        <v>22</v>
      </c>
      <c r="CO133" s="178">
        <v>22</v>
      </c>
      <c r="CP133" s="178">
        <v>20</v>
      </c>
      <c r="CQ133" s="178">
        <v>17</v>
      </c>
      <c r="CR133" s="178">
        <v>8</v>
      </c>
      <c r="CS133" s="178">
        <v>6</v>
      </c>
      <c r="CT133" s="178">
        <v>8</v>
      </c>
      <c r="CU133" s="178">
        <v>4</v>
      </c>
      <c r="CV133" s="178">
        <v>4</v>
      </c>
      <c r="CW133" s="182">
        <v>2</v>
      </c>
      <c r="CX133" s="189">
        <v>2</v>
      </c>
      <c r="CY133" s="189">
        <v>2</v>
      </c>
      <c r="CZ133" s="189">
        <v>2</v>
      </c>
      <c r="DA133" s="182" t="s">
        <v>86</v>
      </c>
      <c r="DB133" s="189">
        <v>271</v>
      </c>
      <c r="DC133" s="189">
        <v>169</v>
      </c>
      <c r="DD133" s="189">
        <v>86</v>
      </c>
      <c r="DE133" s="182">
        <f>SUM(C133:DD133)</f>
        <v>48285</v>
      </c>
    </row>
    <row r="134" spans="1:109" s="137" customFormat="1" ht="23.25" customHeight="1">
      <c r="A134" s="121"/>
      <c r="B134" s="136" t="s">
        <v>1</v>
      </c>
      <c r="C134" s="184">
        <f aca="true" t="shared" si="430" ref="C134:M134">SUM(C132:C133)</f>
        <v>816</v>
      </c>
      <c r="D134" s="184">
        <f t="shared" si="430"/>
        <v>829</v>
      </c>
      <c r="E134" s="184">
        <f t="shared" si="430"/>
        <v>872</v>
      </c>
      <c r="F134" s="184">
        <f t="shared" si="430"/>
        <v>919</v>
      </c>
      <c r="G134" s="184">
        <f t="shared" si="430"/>
        <v>887</v>
      </c>
      <c r="H134" s="184">
        <f t="shared" si="430"/>
        <v>970</v>
      </c>
      <c r="I134" s="184">
        <f t="shared" si="430"/>
        <v>1016</v>
      </c>
      <c r="J134" s="184">
        <f t="shared" si="430"/>
        <v>1109</v>
      </c>
      <c r="K134" s="184">
        <f t="shared" si="430"/>
        <v>1102</v>
      </c>
      <c r="L134" s="184">
        <f t="shared" si="430"/>
        <v>1109</v>
      </c>
      <c r="M134" s="184">
        <f t="shared" si="430"/>
        <v>1147</v>
      </c>
      <c r="N134" s="184">
        <f aca="true" t="shared" si="431" ref="N134:X134">SUM(N132:N133)</f>
        <v>1223</v>
      </c>
      <c r="O134" s="184">
        <f t="shared" si="431"/>
        <v>1384</v>
      </c>
      <c r="P134" s="184">
        <f t="shared" si="431"/>
        <v>1207</v>
      </c>
      <c r="Q134" s="184">
        <f t="shared" si="431"/>
        <v>1232</v>
      </c>
      <c r="R134" s="184">
        <f t="shared" si="431"/>
        <v>1511</v>
      </c>
      <c r="S134" s="184">
        <f t="shared" si="431"/>
        <v>1478</v>
      </c>
      <c r="T134" s="184">
        <f t="shared" si="431"/>
        <v>1538</v>
      </c>
      <c r="U134" s="184">
        <f t="shared" si="431"/>
        <v>1406</v>
      </c>
      <c r="V134" s="184">
        <f t="shared" si="431"/>
        <v>1340</v>
      </c>
      <c r="W134" s="184">
        <f t="shared" si="431"/>
        <v>1266</v>
      </c>
      <c r="X134" s="184">
        <f t="shared" si="431"/>
        <v>1332</v>
      </c>
      <c r="Y134" s="184">
        <f aca="true" t="shared" si="432" ref="Y134:AI134">SUM(Y132:Y133)</f>
        <v>1235</v>
      </c>
      <c r="Z134" s="184">
        <f t="shared" si="432"/>
        <v>1131</v>
      </c>
      <c r="AA134" s="184">
        <f t="shared" si="432"/>
        <v>1159</v>
      </c>
      <c r="AB134" s="184">
        <f t="shared" si="432"/>
        <v>1091</v>
      </c>
      <c r="AC134" s="184">
        <f t="shared" si="432"/>
        <v>1147</v>
      </c>
      <c r="AD134" s="184">
        <f t="shared" si="432"/>
        <v>1212</v>
      </c>
      <c r="AE134" s="184">
        <f t="shared" si="432"/>
        <v>1216</v>
      </c>
      <c r="AF134" s="184">
        <f t="shared" si="432"/>
        <v>1276</v>
      </c>
      <c r="AG134" s="184">
        <f t="shared" si="432"/>
        <v>1312</v>
      </c>
      <c r="AH134" s="184">
        <f t="shared" si="432"/>
        <v>1407</v>
      </c>
      <c r="AI134" s="184">
        <f t="shared" si="432"/>
        <v>1491</v>
      </c>
      <c r="AJ134" s="184">
        <f aca="true" t="shared" si="433" ref="AJ134:AT134">SUM(AJ132:AJ133)</f>
        <v>1446</v>
      </c>
      <c r="AK134" s="184">
        <f t="shared" si="433"/>
        <v>1437</v>
      </c>
      <c r="AL134" s="184">
        <f t="shared" si="433"/>
        <v>1485</v>
      </c>
      <c r="AM134" s="184">
        <f t="shared" si="433"/>
        <v>1451</v>
      </c>
      <c r="AN134" s="184">
        <f t="shared" si="433"/>
        <v>1421</v>
      </c>
      <c r="AO134" s="184">
        <f t="shared" si="433"/>
        <v>1431</v>
      </c>
      <c r="AP134" s="184">
        <f t="shared" si="433"/>
        <v>1445</v>
      </c>
      <c r="AQ134" s="184">
        <f t="shared" si="433"/>
        <v>1475</v>
      </c>
      <c r="AR134" s="184">
        <f t="shared" si="433"/>
        <v>1569</v>
      </c>
      <c r="AS134" s="184">
        <f t="shared" si="433"/>
        <v>1564</v>
      </c>
      <c r="AT134" s="184">
        <f t="shared" si="433"/>
        <v>1529</v>
      </c>
      <c r="AU134" s="184">
        <f aca="true" t="shared" si="434" ref="AU134:BE134">SUM(AU132:AU133)</f>
        <v>1656</v>
      </c>
      <c r="AV134" s="184">
        <f t="shared" si="434"/>
        <v>1575</v>
      </c>
      <c r="AW134" s="184">
        <f t="shared" si="434"/>
        <v>1509</v>
      </c>
      <c r="AX134" s="184">
        <f t="shared" si="434"/>
        <v>1534</v>
      </c>
      <c r="AY134" s="184">
        <f t="shared" si="434"/>
        <v>1578</v>
      </c>
      <c r="AZ134" s="184">
        <f t="shared" si="434"/>
        <v>1507</v>
      </c>
      <c r="BA134" s="184">
        <f t="shared" si="434"/>
        <v>1466</v>
      </c>
      <c r="BB134" s="184">
        <f t="shared" si="434"/>
        <v>1422</v>
      </c>
      <c r="BC134" s="184">
        <f t="shared" si="434"/>
        <v>1514</v>
      </c>
      <c r="BD134" s="184">
        <f t="shared" si="434"/>
        <v>1354</v>
      </c>
      <c r="BE134" s="184">
        <f t="shared" si="434"/>
        <v>1253</v>
      </c>
      <c r="BF134" s="184">
        <f aca="true" t="shared" si="435" ref="BF134:BP134">SUM(BF132:BF133)</f>
        <v>1255</v>
      </c>
      <c r="BG134" s="184">
        <f t="shared" si="435"/>
        <v>1250</v>
      </c>
      <c r="BH134" s="184">
        <f t="shared" si="435"/>
        <v>1206</v>
      </c>
      <c r="BI134" s="184">
        <f t="shared" si="435"/>
        <v>1143</v>
      </c>
      <c r="BJ134" s="184">
        <f t="shared" si="435"/>
        <v>1023</v>
      </c>
      <c r="BK134" s="184">
        <f t="shared" si="435"/>
        <v>1006</v>
      </c>
      <c r="BL134" s="184">
        <f t="shared" si="435"/>
        <v>935</v>
      </c>
      <c r="BM134" s="184">
        <f t="shared" si="435"/>
        <v>882</v>
      </c>
      <c r="BN134" s="184">
        <f t="shared" si="435"/>
        <v>835</v>
      </c>
      <c r="BO134" s="184">
        <f t="shared" si="435"/>
        <v>715</v>
      </c>
      <c r="BP134" s="184">
        <f t="shared" si="435"/>
        <v>640</v>
      </c>
      <c r="BQ134" s="184">
        <f aca="true" t="shared" si="436" ref="BQ134:CA134">SUM(BQ132:BQ133)</f>
        <v>557</v>
      </c>
      <c r="BR134" s="184">
        <f t="shared" si="436"/>
        <v>462</v>
      </c>
      <c r="BS134" s="184">
        <f t="shared" si="436"/>
        <v>426</v>
      </c>
      <c r="BT134" s="184">
        <f t="shared" si="436"/>
        <v>430</v>
      </c>
      <c r="BU134" s="184">
        <f t="shared" si="436"/>
        <v>411</v>
      </c>
      <c r="BV134" s="184">
        <f t="shared" si="436"/>
        <v>385</v>
      </c>
      <c r="BW134" s="184">
        <f t="shared" si="436"/>
        <v>300</v>
      </c>
      <c r="BX134" s="184">
        <f t="shared" si="436"/>
        <v>332</v>
      </c>
      <c r="BY134" s="184">
        <f t="shared" si="436"/>
        <v>309</v>
      </c>
      <c r="BZ134" s="184">
        <f t="shared" si="436"/>
        <v>263</v>
      </c>
      <c r="CA134" s="184">
        <f t="shared" si="436"/>
        <v>269</v>
      </c>
      <c r="CB134" s="184">
        <f aca="true" t="shared" si="437" ref="CB134:CL134">SUM(CB132:CB133)</f>
        <v>254</v>
      </c>
      <c r="CC134" s="184">
        <f t="shared" si="437"/>
        <v>204</v>
      </c>
      <c r="CD134" s="184">
        <f t="shared" si="437"/>
        <v>179</v>
      </c>
      <c r="CE134" s="184">
        <f t="shared" si="437"/>
        <v>183</v>
      </c>
      <c r="CF134" s="184">
        <f t="shared" si="437"/>
        <v>139</v>
      </c>
      <c r="CG134" s="184">
        <f t="shared" si="437"/>
        <v>112</v>
      </c>
      <c r="CH134" s="184">
        <f t="shared" si="437"/>
        <v>120</v>
      </c>
      <c r="CI134" s="184">
        <f t="shared" si="437"/>
        <v>126</v>
      </c>
      <c r="CJ134" s="184">
        <f t="shared" si="437"/>
        <v>81</v>
      </c>
      <c r="CK134" s="184">
        <f t="shared" si="437"/>
        <v>71</v>
      </c>
      <c r="CL134" s="184">
        <f t="shared" si="437"/>
        <v>66</v>
      </c>
      <c r="CM134" s="184">
        <f aca="true" t="shared" si="438" ref="CM134:CW134">SUM(CM132:CM133)</f>
        <v>42</v>
      </c>
      <c r="CN134" s="184">
        <f t="shared" si="438"/>
        <v>33</v>
      </c>
      <c r="CO134" s="184">
        <f t="shared" si="438"/>
        <v>34</v>
      </c>
      <c r="CP134" s="184">
        <f t="shared" si="438"/>
        <v>27</v>
      </c>
      <c r="CQ134" s="184">
        <f t="shared" si="438"/>
        <v>22</v>
      </c>
      <c r="CR134" s="184">
        <f t="shared" si="438"/>
        <v>10</v>
      </c>
      <c r="CS134" s="184">
        <f t="shared" si="438"/>
        <v>15</v>
      </c>
      <c r="CT134" s="184">
        <f t="shared" si="438"/>
        <v>9</v>
      </c>
      <c r="CU134" s="184">
        <f t="shared" si="438"/>
        <v>5</v>
      </c>
      <c r="CV134" s="184">
        <f t="shared" si="438"/>
        <v>6</v>
      </c>
      <c r="CW134" s="184">
        <f t="shared" si="438"/>
        <v>3</v>
      </c>
      <c r="CX134" s="184">
        <f aca="true" t="shared" si="439" ref="CX134:DE134">SUM(CX132:CX133)</f>
        <v>3</v>
      </c>
      <c r="CY134" s="184">
        <f t="shared" si="439"/>
        <v>2</v>
      </c>
      <c r="CZ134" s="184">
        <f t="shared" si="439"/>
        <v>4</v>
      </c>
      <c r="DA134" s="185">
        <f t="shared" si="439"/>
        <v>0</v>
      </c>
      <c r="DB134" s="184">
        <f t="shared" si="439"/>
        <v>544</v>
      </c>
      <c r="DC134" s="184">
        <f t="shared" si="439"/>
        <v>379</v>
      </c>
      <c r="DD134" s="184">
        <f t="shared" si="439"/>
        <v>197</v>
      </c>
      <c r="DE134" s="184">
        <f t="shared" si="439"/>
        <v>89895</v>
      </c>
    </row>
    <row r="135" spans="1:109" s="135" customFormat="1" ht="22.5" customHeight="1">
      <c r="A135" s="133" t="s">
        <v>98</v>
      </c>
      <c r="B135" s="134" t="s">
        <v>10</v>
      </c>
      <c r="C135" s="178">
        <v>97</v>
      </c>
      <c r="D135" s="178">
        <v>73</v>
      </c>
      <c r="E135" s="178">
        <v>68</v>
      </c>
      <c r="F135" s="178">
        <v>70</v>
      </c>
      <c r="G135" s="178">
        <v>91</v>
      </c>
      <c r="H135" s="178">
        <v>81</v>
      </c>
      <c r="I135" s="178">
        <v>107</v>
      </c>
      <c r="J135" s="178">
        <v>115</v>
      </c>
      <c r="K135" s="178">
        <v>111</v>
      </c>
      <c r="L135" s="178">
        <v>120</v>
      </c>
      <c r="M135" s="178">
        <v>112</v>
      </c>
      <c r="N135" s="178">
        <v>133</v>
      </c>
      <c r="O135" s="178">
        <v>152</v>
      </c>
      <c r="P135" s="178">
        <v>143</v>
      </c>
      <c r="Q135" s="178">
        <v>128</v>
      </c>
      <c r="R135" s="178">
        <v>166</v>
      </c>
      <c r="S135" s="178">
        <v>143</v>
      </c>
      <c r="T135" s="178">
        <v>174</v>
      </c>
      <c r="U135" s="178">
        <v>190</v>
      </c>
      <c r="V135" s="178">
        <v>169</v>
      </c>
      <c r="W135" s="178">
        <v>169</v>
      </c>
      <c r="X135" s="178">
        <v>184</v>
      </c>
      <c r="Y135" s="178">
        <v>163</v>
      </c>
      <c r="Z135" s="178">
        <v>192</v>
      </c>
      <c r="AA135" s="178">
        <v>198</v>
      </c>
      <c r="AB135" s="178">
        <v>189</v>
      </c>
      <c r="AC135" s="178">
        <v>179</v>
      </c>
      <c r="AD135" s="178">
        <v>196</v>
      </c>
      <c r="AE135" s="178">
        <v>185</v>
      </c>
      <c r="AF135" s="178">
        <v>212</v>
      </c>
      <c r="AG135" s="178">
        <v>177</v>
      </c>
      <c r="AH135" s="178">
        <v>176</v>
      </c>
      <c r="AI135" s="178">
        <v>188</v>
      </c>
      <c r="AJ135" s="178">
        <v>188</v>
      </c>
      <c r="AK135" s="178">
        <v>187</v>
      </c>
      <c r="AL135" s="178">
        <v>219</v>
      </c>
      <c r="AM135" s="178">
        <v>213</v>
      </c>
      <c r="AN135" s="178">
        <v>200</v>
      </c>
      <c r="AO135" s="178">
        <v>167</v>
      </c>
      <c r="AP135" s="178">
        <v>182</v>
      </c>
      <c r="AQ135" s="178">
        <v>208</v>
      </c>
      <c r="AR135" s="178">
        <v>191</v>
      </c>
      <c r="AS135" s="178">
        <v>176</v>
      </c>
      <c r="AT135" s="178">
        <v>187</v>
      </c>
      <c r="AU135" s="178">
        <v>185</v>
      </c>
      <c r="AV135" s="178">
        <v>180</v>
      </c>
      <c r="AW135" s="178">
        <v>162</v>
      </c>
      <c r="AX135" s="178">
        <v>181</v>
      </c>
      <c r="AY135" s="178">
        <v>192</v>
      </c>
      <c r="AZ135" s="178">
        <v>182</v>
      </c>
      <c r="BA135" s="178">
        <v>186</v>
      </c>
      <c r="BB135" s="178">
        <v>194</v>
      </c>
      <c r="BC135" s="178">
        <v>188</v>
      </c>
      <c r="BD135" s="178">
        <v>194</v>
      </c>
      <c r="BE135" s="178">
        <v>191</v>
      </c>
      <c r="BF135" s="178">
        <v>203</v>
      </c>
      <c r="BG135" s="178">
        <v>239</v>
      </c>
      <c r="BH135" s="178">
        <v>206</v>
      </c>
      <c r="BI135" s="178">
        <v>162</v>
      </c>
      <c r="BJ135" s="178">
        <v>216</v>
      </c>
      <c r="BK135" s="178">
        <v>175</v>
      </c>
      <c r="BL135" s="178">
        <v>179</v>
      </c>
      <c r="BM135" s="178">
        <v>188</v>
      </c>
      <c r="BN135" s="178">
        <v>172</v>
      </c>
      <c r="BO135" s="178">
        <v>155</v>
      </c>
      <c r="BP135" s="178">
        <v>134</v>
      </c>
      <c r="BQ135" s="178">
        <v>134</v>
      </c>
      <c r="BR135" s="178">
        <v>73</v>
      </c>
      <c r="BS135" s="178">
        <v>101</v>
      </c>
      <c r="BT135" s="178">
        <v>96</v>
      </c>
      <c r="BU135" s="178">
        <v>87</v>
      </c>
      <c r="BV135" s="178">
        <v>85</v>
      </c>
      <c r="BW135" s="178">
        <v>79</v>
      </c>
      <c r="BX135" s="178">
        <v>93</v>
      </c>
      <c r="BY135" s="178">
        <v>81</v>
      </c>
      <c r="BZ135" s="178">
        <v>73</v>
      </c>
      <c r="CA135" s="178">
        <v>66</v>
      </c>
      <c r="CB135" s="178">
        <v>64</v>
      </c>
      <c r="CC135" s="178">
        <v>49</v>
      </c>
      <c r="CD135" s="178">
        <v>40</v>
      </c>
      <c r="CE135" s="178">
        <v>38</v>
      </c>
      <c r="CF135" s="178">
        <v>41</v>
      </c>
      <c r="CG135" s="178">
        <v>26</v>
      </c>
      <c r="CH135" s="178">
        <v>22</v>
      </c>
      <c r="CI135" s="178">
        <v>27</v>
      </c>
      <c r="CJ135" s="178">
        <v>12</v>
      </c>
      <c r="CK135" s="178">
        <v>18</v>
      </c>
      <c r="CL135" s="178">
        <v>11</v>
      </c>
      <c r="CM135" s="178">
        <v>10</v>
      </c>
      <c r="CN135" s="178">
        <v>6</v>
      </c>
      <c r="CO135" s="178">
        <v>8</v>
      </c>
      <c r="CP135" s="178">
        <v>7</v>
      </c>
      <c r="CQ135" s="178">
        <v>4</v>
      </c>
      <c r="CR135" s="178">
        <v>1</v>
      </c>
      <c r="CS135" s="189">
        <v>2</v>
      </c>
      <c r="CT135" s="189">
        <v>7</v>
      </c>
      <c r="CU135" s="178">
        <v>4</v>
      </c>
      <c r="CV135" s="182" t="s">
        <v>86</v>
      </c>
      <c r="CW135" s="189">
        <v>6</v>
      </c>
      <c r="CX135" s="189">
        <v>5</v>
      </c>
      <c r="CY135" s="189" t="s">
        <v>86</v>
      </c>
      <c r="CZ135" s="189">
        <v>4</v>
      </c>
      <c r="DA135" s="182" t="s">
        <v>86</v>
      </c>
      <c r="DB135" s="189">
        <v>342</v>
      </c>
      <c r="DC135" s="189">
        <v>544</v>
      </c>
      <c r="DD135" s="189">
        <v>18</v>
      </c>
      <c r="DE135" s="182">
        <f>SUM(C135:DD135)</f>
        <v>13317</v>
      </c>
    </row>
    <row r="136" spans="1:109" s="135" customFormat="1" ht="22.5" customHeight="1">
      <c r="A136" s="133"/>
      <c r="B136" s="134" t="s">
        <v>11</v>
      </c>
      <c r="C136" s="178">
        <v>67</v>
      </c>
      <c r="D136" s="178">
        <v>69</v>
      </c>
      <c r="E136" s="178">
        <v>68</v>
      </c>
      <c r="F136" s="178">
        <v>86</v>
      </c>
      <c r="G136" s="178">
        <v>82</v>
      </c>
      <c r="H136" s="178">
        <v>111</v>
      </c>
      <c r="I136" s="178">
        <v>77</v>
      </c>
      <c r="J136" s="178">
        <v>88</v>
      </c>
      <c r="K136" s="178">
        <v>105</v>
      </c>
      <c r="L136" s="178">
        <v>100</v>
      </c>
      <c r="M136" s="178">
        <v>125</v>
      </c>
      <c r="N136" s="178">
        <v>124</v>
      </c>
      <c r="O136" s="178">
        <v>148</v>
      </c>
      <c r="P136" s="178">
        <v>130</v>
      </c>
      <c r="Q136" s="178">
        <v>111</v>
      </c>
      <c r="R136" s="178">
        <v>158</v>
      </c>
      <c r="S136" s="178">
        <v>166</v>
      </c>
      <c r="T136" s="178">
        <v>162</v>
      </c>
      <c r="U136" s="178">
        <v>173</v>
      </c>
      <c r="V136" s="178">
        <v>151</v>
      </c>
      <c r="W136" s="178">
        <v>162</v>
      </c>
      <c r="X136" s="178">
        <v>165</v>
      </c>
      <c r="Y136" s="178">
        <v>182</v>
      </c>
      <c r="Z136" s="178">
        <v>150</v>
      </c>
      <c r="AA136" s="178">
        <v>201</v>
      </c>
      <c r="AB136" s="178">
        <v>199</v>
      </c>
      <c r="AC136" s="178">
        <v>156</v>
      </c>
      <c r="AD136" s="178">
        <v>183</v>
      </c>
      <c r="AE136" s="178">
        <v>194</v>
      </c>
      <c r="AF136" s="178">
        <v>177</v>
      </c>
      <c r="AG136" s="178">
        <v>217</v>
      </c>
      <c r="AH136" s="178">
        <v>194</v>
      </c>
      <c r="AI136" s="178">
        <v>223</v>
      </c>
      <c r="AJ136" s="178">
        <v>209</v>
      </c>
      <c r="AK136" s="178">
        <v>187</v>
      </c>
      <c r="AL136" s="178">
        <v>174</v>
      </c>
      <c r="AM136" s="178">
        <v>233</v>
      </c>
      <c r="AN136" s="178">
        <v>171</v>
      </c>
      <c r="AO136" s="178">
        <v>192</v>
      </c>
      <c r="AP136" s="178">
        <v>192</v>
      </c>
      <c r="AQ136" s="178">
        <v>213</v>
      </c>
      <c r="AR136" s="178">
        <v>201</v>
      </c>
      <c r="AS136" s="178">
        <v>183</v>
      </c>
      <c r="AT136" s="178">
        <v>174</v>
      </c>
      <c r="AU136" s="178">
        <v>213</v>
      </c>
      <c r="AV136" s="178">
        <v>195</v>
      </c>
      <c r="AW136" s="178">
        <v>184</v>
      </c>
      <c r="AX136" s="178">
        <v>188</v>
      </c>
      <c r="AY136" s="178">
        <v>235</v>
      </c>
      <c r="AZ136" s="178">
        <v>228</v>
      </c>
      <c r="BA136" s="178">
        <v>219</v>
      </c>
      <c r="BB136" s="178">
        <v>221</v>
      </c>
      <c r="BC136" s="178">
        <v>271</v>
      </c>
      <c r="BD136" s="178">
        <v>239</v>
      </c>
      <c r="BE136" s="178">
        <v>216</v>
      </c>
      <c r="BF136" s="178">
        <v>221</v>
      </c>
      <c r="BG136" s="178">
        <v>253</v>
      </c>
      <c r="BH136" s="178">
        <v>228</v>
      </c>
      <c r="BI136" s="178">
        <v>257</v>
      </c>
      <c r="BJ136" s="178">
        <v>228</v>
      </c>
      <c r="BK136" s="178">
        <v>206</v>
      </c>
      <c r="BL136" s="178">
        <v>186</v>
      </c>
      <c r="BM136" s="178">
        <v>216</v>
      </c>
      <c r="BN136" s="178">
        <v>205</v>
      </c>
      <c r="BO136" s="178">
        <v>207</v>
      </c>
      <c r="BP136" s="178">
        <v>164</v>
      </c>
      <c r="BQ136" s="178">
        <v>157</v>
      </c>
      <c r="BR136" s="178">
        <v>121</v>
      </c>
      <c r="BS136" s="178">
        <v>119</v>
      </c>
      <c r="BT136" s="178">
        <v>135</v>
      </c>
      <c r="BU136" s="178">
        <v>116</v>
      </c>
      <c r="BV136" s="178">
        <v>110</v>
      </c>
      <c r="BW136" s="178">
        <v>84</v>
      </c>
      <c r="BX136" s="178">
        <v>117</v>
      </c>
      <c r="BY136" s="178">
        <v>104</v>
      </c>
      <c r="BZ136" s="178">
        <v>84</v>
      </c>
      <c r="CA136" s="178">
        <v>106</v>
      </c>
      <c r="CB136" s="178">
        <v>91</v>
      </c>
      <c r="CC136" s="178">
        <v>79</v>
      </c>
      <c r="CD136" s="178">
        <v>75</v>
      </c>
      <c r="CE136" s="178">
        <v>63</v>
      </c>
      <c r="CF136" s="178">
        <v>60</v>
      </c>
      <c r="CG136" s="178">
        <v>52</v>
      </c>
      <c r="CH136" s="178">
        <v>43</v>
      </c>
      <c r="CI136" s="178">
        <v>39</v>
      </c>
      <c r="CJ136" s="178">
        <v>34</v>
      </c>
      <c r="CK136" s="178">
        <v>21</v>
      </c>
      <c r="CL136" s="178">
        <v>12</v>
      </c>
      <c r="CM136" s="178">
        <v>22</v>
      </c>
      <c r="CN136" s="178">
        <v>12</v>
      </c>
      <c r="CO136" s="178">
        <v>10</v>
      </c>
      <c r="CP136" s="178">
        <v>6</v>
      </c>
      <c r="CQ136" s="178">
        <v>3</v>
      </c>
      <c r="CR136" s="178">
        <v>3</v>
      </c>
      <c r="CS136" s="178">
        <v>4</v>
      </c>
      <c r="CT136" s="178">
        <v>2</v>
      </c>
      <c r="CU136" s="178">
        <v>1</v>
      </c>
      <c r="CV136" s="182">
        <v>2</v>
      </c>
      <c r="CW136" s="189">
        <v>1</v>
      </c>
      <c r="CX136" s="189" t="s">
        <v>86</v>
      </c>
      <c r="CY136" s="189" t="s">
        <v>86</v>
      </c>
      <c r="CZ136" s="189">
        <v>1</v>
      </c>
      <c r="DA136" s="182" t="s">
        <v>86</v>
      </c>
      <c r="DB136" s="189">
        <v>189</v>
      </c>
      <c r="DC136" s="189">
        <v>408</v>
      </c>
      <c r="DD136" s="189">
        <v>10</v>
      </c>
      <c r="DE136" s="182">
        <f>SUM(C136:DD136)</f>
        <v>14109</v>
      </c>
    </row>
    <row r="137" spans="1:109" s="137" customFormat="1" ht="23.25" customHeight="1">
      <c r="A137" s="121"/>
      <c r="B137" s="136" t="s">
        <v>1</v>
      </c>
      <c r="C137" s="184">
        <f aca="true" t="shared" si="440" ref="C137:M137">SUM(C135:C136)</f>
        <v>164</v>
      </c>
      <c r="D137" s="184">
        <f t="shared" si="440"/>
        <v>142</v>
      </c>
      <c r="E137" s="184">
        <f t="shared" si="440"/>
        <v>136</v>
      </c>
      <c r="F137" s="184">
        <f t="shared" si="440"/>
        <v>156</v>
      </c>
      <c r="G137" s="184">
        <f t="shared" si="440"/>
        <v>173</v>
      </c>
      <c r="H137" s="184">
        <f t="shared" si="440"/>
        <v>192</v>
      </c>
      <c r="I137" s="184">
        <f t="shared" si="440"/>
        <v>184</v>
      </c>
      <c r="J137" s="184">
        <f t="shared" si="440"/>
        <v>203</v>
      </c>
      <c r="K137" s="184">
        <f t="shared" si="440"/>
        <v>216</v>
      </c>
      <c r="L137" s="184">
        <f t="shared" si="440"/>
        <v>220</v>
      </c>
      <c r="M137" s="184">
        <f t="shared" si="440"/>
        <v>237</v>
      </c>
      <c r="N137" s="184">
        <f aca="true" t="shared" si="441" ref="N137:X137">SUM(N135:N136)</f>
        <v>257</v>
      </c>
      <c r="O137" s="184">
        <f t="shared" si="441"/>
        <v>300</v>
      </c>
      <c r="P137" s="184">
        <f t="shared" si="441"/>
        <v>273</v>
      </c>
      <c r="Q137" s="184">
        <f t="shared" si="441"/>
        <v>239</v>
      </c>
      <c r="R137" s="184">
        <f t="shared" si="441"/>
        <v>324</v>
      </c>
      <c r="S137" s="184">
        <f t="shared" si="441"/>
        <v>309</v>
      </c>
      <c r="T137" s="184">
        <f t="shared" si="441"/>
        <v>336</v>
      </c>
      <c r="U137" s="184">
        <f t="shared" si="441"/>
        <v>363</v>
      </c>
      <c r="V137" s="184">
        <f t="shared" si="441"/>
        <v>320</v>
      </c>
      <c r="W137" s="184">
        <f t="shared" si="441"/>
        <v>331</v>
      </c>
      <c r="X137" s="184">
        <f t="shared" si="441"/>
        <v>349</v>
      </c>
      <c r="Y137" s="184">
        <f aca="true" t="shared" si="442" ref="Y137:AI137">SUM(Y135:Y136)</f>
        <v>345</v>
      </c>
      <c r="Z137" s="184">
        <f t="shared" si="442"/>
        <v>342</v>
      </c>
      <c r="AA137" s="184">
        <f t="shared" si="442"/>
        <v>399</v>
      </c>
      <c r="AB137" s="184">
        <f t="shared" si="442"/>
        <v>388</v>
      </c>
      <c r="AC137" s="184">
        <f t="shared" si="442"/>
        <v>335</v>
      </c>
      <c r="AD137" s="184">
        <f t="shared" si="442"/>
        <v>379</v>
      </c>
      <c r="AE137" s="184">
        <f t="shared" si="442"/>
        <v>379</v>
      </c>
      <c r="AF137" s="184">
        <f t="shared" si="442"/>
        <v>389</v>
      </c>
      <c r="AG137" s="184">
        <f t="shared" si="442"/>
        <v>394</v>
      </c>
      <c r="AH137" s="184">
        <f t="shared" si="442"/>
        <v>370</v>
      </c>
      <c r="AI137" s="184">
        <f t="shared" si="442"/>
        <v>411</v>
      </c>
      <c r="AJ137" s="184">
        <f aca="true" t="shared" si="443" ref="AJ137:AT137">SUM(AJ135:AJ136)</f>
        <v>397</v>
      </c>
      <c r="AK137" s="184">
        <f t="shared" si="443"/>
        <v>374</v>
      </c>
      <c r="AL137" s="184">
        <f t="shared" si="443"/>
        <v>393</v>
      </c>
      <c r="AM137" s="184">
        <f t="shared" si="443"/>
        <v>446</v>
      </c>
      <c r="AN137" s="184">
        <f t="shared" si="443"/>
        <v>371</v>
      </c>
      <c r="AO137" s="184">
        <f t="shared" si="443"/>
        <v>359</v>
      </c>
      <c r="AP137" s="184">
        <f t="shared" si="443"/>
        <v>374</v>
      </c>
      <c r="AQ137" s="184">
        <f t="shared" si="443"/>
        <v>421</v>
      </c>
      <c r="AR137" s="184">
        <f t="shared" si="443"/>
        <v>392</v>
      </c>
      <c r="AS137" s="184">
        <f t="shared" si="443"/>
        <v>359</v>
      </c>
      <c r="AT137" s="184">
        <f t="shared" si="443"/>
        <v>361</v>
      </c>
      <c r="AU137" s="184">
        <f aca="true" t="shared" si="444" ref="AU137:BE137">SUM(AU135:AU136)</f>
        <v>398</v>
      </c>
      <c r="AV137" s="184">
        <f t="shared" si="444"/>
        <v>375</v>
      </c>
      <c r="AW137" s="184">
        <f t="shared" si="444"/>
        <v>346</v>
      </c>
      <c r="AX137" s="184">
        <f t="shared" si="444"/>
        <v>369</v>
      </c>
      <c r="AY137" s="184">
        <f t="shared" si="444"/>
        <v>427</v>
      </c>
      <c r="AZ137" s="184">
        <f t="shared" si="444"/>
        <v>410</v>
      </c>
      <c r="BA137" s="184">
        <f t="shared" si="444"/>
        <v>405</v>
      </c>
      <c r="BB137" s="184">
        <f t="shared" si="444"/>
        <v>415</v>
      </c>
      <c r="BC137" s="184">
        <f t="shared" si="444"/>
        <v>459</v>
      </c>
      <c r="BD137" s="184">
        <f t="shared" si="444"/>
        <v>433</v>
      </c>
      <c r="BE137" s="184">
        <f t="shared" si="444"/>
        <v>407</v>
      </c>
      <c r="BF137" s="184">
        <f aca="true" t="shared" si="445" ref="BF137:BP137">SUM(BF135:BF136)</f>
        <v>424</v>
      </c>
      <c r="BG137" s="184">
        <f t="shared" si="445"/>
        <v>492</v>
      </c>
      <c r="BH137" s="184">
        <f t="shared" si="445"/>
        <v>434</v>
      </c>
      <c r="BI137" s="184">
        <f t="shared" si="445"/>
        <v>419</v>
      </c>
      <c r="BJ137" s="184">
        <f t="shared" si="445"/>
        <v>444</v>
      </c>
      <c r="BK137" s="184">
        <f t="shared" si="445"/>
        <v>381</v>
      </c>
      <c r="BL137" s="184">
        <f t="shared" si="445"/>
        <v>365</v>
      </c>
      <c r="BM137" s="184">
        <f t="shared" si="445"/>
        <v>404</v>
      </c>
      <c r="BN137" s="184">
        <f t="shared" si="445"/>
        <v>377</v>
      </c>
      <c r="BO137" s="184">
        <f t="shared" si="445"/>
        <v>362</v>
      </c>
      <c r="BP137" s="184">
        <f t="shared" si="445"/>
        <v>298</v>
      </c>
      <c r="BQ137" s="184">
        <f aca="true" t="shared" si="446" ref="BQ137:CA137">SUM(BQ135:BQ136)</f>
        <v>291</v>
      </c>
      <c r="BR137" s="184">
        <f t="shared" si="446"/>
        <v>194</v>
      </c>
      <c r="BS137" s="184">
        <f t="shared" si="446"/>
        <v>220</v>
      </c>
      <c r="BT137" s="184">
        <f t="shared" si="446"/>
        <v>231</v>
      </c>
      <c r="BU137" s="184">
        <f t="shared" si="446"/>
        <v>203</v>
      </c>
      <c r="BV137" s="184">
        <f t="shared" si="446"/>
        <v>195</v>
      </c>
      <c r="BW137" s="184">
        <f t="shared" si="446"/>
        <v>163</v>
      </c>
      <c r="BX137" s="184">
        <f t="shared" si="446"/>
        <v>210</v>
      </c>
      <c r="BY137" s="184">
        <f t="shared" si="446"/>
        <v>185</v>
      </c>
      <c r="BZ137" s="184">
        <f t="shared" si="446"/>
        <v>157</v>
      </c>
      <c r="CA137" s="184">
        <f t="shared" si="446"/>
        <v>172</v>
      </c>
      <c r="CB137" s="184">
        <f aca="true" t="shared" si="447" ref="CB137:CL137">SUM(CB135:CB136)</f>
        <v>155</v>
      </c>
      <c r="CC137" s="184">
        <f t="shared" si="447"/>
        <v>128</v>
      </c>
      <c r="CD137" s="184">
        <f t="shared" si="447"/>
        <v>115</v>
      </c>
      <c r="CE137" s="184">
        <f t="shared" si="447"/>
        <v>101</v>
      </c>
      <c r="CF137" s="184">
        <f t="shared" si="447"/>
        <v>101</v>
      </c>
      <c r="CG137" s="184">
        <f t="shared" si="447"/>
        <v>78</v>
      </c>
      <c r="CH137" s="184">
        <f t="shared" si="447"/>
        <v>65</v>
      </c>
      <c r="CI137" s="184">
        <f t="shared" si="447"/>
        <v>66</v>
      </c>
      <c r="CJ137" s="184">
        <f t="shared" si="447"/>
        <v>46</v>
      </c>
      <c r="CK137" s="184">
        <f t="shared" si="447"/>
        <v>39</v>
      </c>
      <c r="CL137" s="184">
        <f t="shared" si="447"/>
        <v>23</v>
      </c>
      <c r="CM137" s="184">
        <f aca="true" t="shared" si="448" ref="CM137:CW137">SUM(CM135:CM136)</f>
        <v>32</v>
      </c>
      <c r="CN137" s="184">
        <f t="shared" si="448"/>
        <v>18</v>
      </c>
      <c r="CO137" s="184">
        <f t="shared" si="448"/>
        <v>18</v>
      </c>
      <c r="CP137" s="184">
        <f t="shared" si="448"/>
        <v>13</v>
      </c>
      <c r="CQ137" s="184">
        <f t="shared" si="448"/>
        <v>7</v>
      </c>
      <c r="CR137" s="184">
        <f t="shared" si="448"/>
        <v>4</v>
      </c>
      <c r="CS137" s="184">
        <f t="shared" si="448"/>
        <v>6</v>
      </c>
      <c r="CT137" s="184">
        <f t="shared" si="448"/>
        <v>9</v>
      </c>
      <c r="CU137" s="184">
        <f t="shared" si="448"/>
        <v>5</v>
      </c>
      <c r="CV137" s="184">
        <f t="shared" si="448"/>
        <v>2</v>
      </c>
      <c r="CW137" s="184">
        <f t="shared" si="448"/>
        <v>7</v>
      </c>
      <c r="CX137" s="184">
        <f aca="true" t="shared" si="449" ref="CX137:DE137">SUM(CX135:CX136)</f>
        <v>5</v>
      </c>
      <c r="CY137" s="184">
        <f t="shared" si="449"/>
        <v>0</v>
      </c>
      <c r="CZ137" s="184">
        <f t="shared" si="449"/>
        <v>5</v>
      </c>
      <c r="DA137" s="185">
        <f t="shared" si="449"/>
        <v>0</v>
      </c>
      <c r="DB137" s="184">
        <f t="shared" si="449"/>
        <v>531</v>
      </c>
      <c r="DC137" s="184">
        <f t="shared" si="449"/>
        <v>952</v>
      </c>
      <c r="DD137" s="184">
        <f t="shared" si="449"/>
        <v>28</v>
      </c>
      <c r="DE137" s="184">
        <f t="shared" si="449"/>
        <v>27426</v>
      </c>
    </row>
    <row r="138" spans="1:109" s="135" customFormat="1" ht="22.5" customHeight="1">
      <c r="A138" s="133" t="s">
        <v>124</v>
      </c>
      <c r="B138" s="134" t="s">
        <v>10</v>
      </c>
      <c r="C138" s="178">
        <v>263</v>
      </c>
      <c r="D138" s="178">
        <v>334</v>
      </c>
      <c r="E138" s="178">
        <v>315</v>
      </c>
      <c r="F138" s="178">
        <v>308</v>
      </c>
      <c r="G138" s="178">
        <v>351</v>
      </c>
      <c r="H138" s="178">
        <v>398</v>
      </c>
      <c r="I138" s="178">
        <v>371</v>
      </c>
      <c r="J138" s="178">
        <v>406</v>
      </c>
      <c r="K138" s="178">
        <v>404</v>
      </c>
      <c r="L138" s="178">
        <v>433</v>
      </c>
      <c r="M138" s="178">
        <v>456</v>
      </c>
      <c r="N138" s="178">
        <v>462</v>
      </c>
      <c r="O138" s="178">
        <v>572</v>
      </c>
      <c r="P138" s="178">
        <v>464</v>
      </c>
      <c r="Q138" s="178">
        <v>528</v>
      </c>
      <c r="R138" s="178">
        <v>558</v>
      </c>
      <c r="S138" s="178">
        <v>583</v>
      </c>
      <c r="T138" s="178">
        <v>626</v>
      </c>
      <c r="U138" s="178">
        <v>569</v>
      </c>
      <c r="V138" s="178">
        <v>507</v>
      </c>
      <c r="W138" s="178">
        <v>538</v>
      </c>
      <c r="X138" s="178">
        <v>595</v>
      </c>
      <c r="Y138" s="178">
        <v>628</v>
      </c>
      <c r="Z138" s="178">
        <v>556</v>
      </c>
      <c r="AA138" s="178">
        <v>663</v>
      </c>
      <c r="AB138" s="178">
        <v>530</v>
      </c>
      <c r="AC138" s="178">
        <v>536</v>
      </c>
      <c r="AD138" s="178">
        <v>587</v>
      </c>
      <c r="AE138" s="178">
        <v>630</v>
      </c>
      <c r="AF138" s="178">
        <v>602</v>
      </c>
      <c r="AG138" s="178">
        <v>647</v>
      </c>
      <c r="AH138" s="178">
        <v>621</v>
      </c>
      <c r="AI138" s="178">
        <v>664</v>
      </c>
      <c r="AJ138" s="178">
        <v>622</v>
      </c>
      <c r="AK138" s="178">
        <v>600</v>
      </c>
      <c r="AL138" s="178">
        <v>575</v>
      </c>
      <c r="AM138" s="178">
        <v>579</v>
      </c>
      <c r="AN138" s="178">
        <v>511</v>
      </c>
      <c r="AO138" s="178">
        <v>577</v>
      </c>
      <c r="AP138" s="178">
        <v>530</v>
      </c>
      <c r="AQ138" s="178">
        <v>540</v>
      </c>
      <c r="AR138" s="178">
        <v>567</v>
      </c>
      <c r="AS138" s="178">
        <v>566</v>
      </c>
      <c r="AT138" s="178">
        <v>540</v>
      </c>
      <c r="AU138" s="178">
        <v>550</v>
      </c>
      <c r="AV138" s="178">
        <v>555</v>
      </c>
      <c r="AW138" s="178">
        <v>518</v>
      </c>
      <c r="AX138" s="178">
        <v>572</v>
      </c>
      <c r="AY138" s="178">
        <v>589</v>
      </c>
      <c r="AZ138" s="178">
        <v>569</v>
      </c>
      <c r="BA138" s="178">
        <v>603</v>
      </c>
      <c r="BB138" s="178">
        <v>546</v>
      </c>
      <c r="BC138" s="178">
        <v>651</v>
      </c>
      <c r="BD138" s="178">
        <v>604</v>
      </c>
      <c r="BE138" s="178">
        <v>587</v>
      </c>
      <c r="BF138" s="178">
        <v>606</v>
      </c>
      <c r="BG138" s="178">
        <v>612</v>
      </c>
      <c r="BH138" s="178">
        <v>561</v>
      </c>
      <c r="BI138" s="178">
        <v>585</v>
      </c>
      <c r="BJ138" s="178">
        <v>504</v>
      </c>
      <c r="BK138" s="178">
        <v>526</v>
      </c>
      <c r="BL138" s="178">
        <v>452</v>
      </c>
      <c r="BM138" s="178">
        <v>481</v>
      </c>
      <c r="BN138" s="178">
        <v>445</v>
      </c>
      <c r="BO138" s="178">
        <v>403</v>
      </c>
      <c r="BP138" s="178">
        <v>324</v>
      </c>
      <c r="BQ138" s="178">
        <v>285</v>
      </c>
      <c r="BR138" s="178">
        <v>234</v>
      </c>
      <c r="BS138" s="178">
        <v>209</v>
      </c>
      <c r="BT138" s="178">
        <v>235</v>
      </c>
      <c r="BU138" s="178">
        <v>221</v>
      </c>
      <c r="BV138" s="178">
        <v>199</v>
      </c>
      <c r="BW138" s="178">
        <v>185</v>
      </c>
      <c r="BX138" s="178">
        <v>224</v>
      </c>
      <c r="BY138" s="178">
        <v>220</v>
      </c>
      <c r="BZ138" s="178">
        <v>182</v>
      </c>
      <c r="CA138" s="178">
        <v>165</v>
      </c>
      <c r="CB138" s="178">
        <v>137</v>
      </c>
      <c r="CC138" s="178">
        <v>130</v>
      </c>
      <c r="CD138" s="178">
        <v>120</v>
      </c>
      <c r="CE138" s="178">
        <v>92</v>
      </c>
      <c r="CF138" s="178">
        <v>100</v>
      </c>
      <c r="CG138" s="178">
        <v>76</v>
      </c>
      <c r="CH138" s="178">
        <v>55</v>
      </c>
      <c r="CI138" s="178">
        <v>50</v>
      </c>
      <c r="CJ138" s="178">
        <v>43</v>
      </c>
      <c r="CK138" s="178">
        <v>43</v>
      </c>
      <c r="CL138" s="178">
        <v>28</v>
      </c>
      <c r="CM138" s="178">
        <v>34</v>
      </c>
      <c r="CN138" s="178">
        <v>25</v>
      </c>
      <c r="CO138" s="178">
        <v>29</v>
      </c>
      <c r="CP138" s="178">
        <v>16</v>
      </c>
      <c r="CQ138" s="178">
        <v>16</v>
      </c>
      <c r="CR138" s="178">
        <v>17</v>
      </c>
      <c r="CS138" s="178">
        <v>13</v>
      </c>
      <c r="CT138" s="178">
        <v>6</v>
      </c>
      <c r="CU138" s="178">
        <v>11</v>
      </c>
      <c r="CV138" s="178">
        <v>9</v>
      </c>
      <c r="CW138" s="178">
        <v>2</v>
      </c>
      <c r="CX138" s="178">
        <v>3</v>
      </c>
      <c r="CY138" s="178">
        <v>6</v>
      </c>
      <c r="CZ138" s="178">
        <v>15</v>
      </c>
      <c r="DA138" s="182" t="s">
        <v>86</v>
      </c>
      <c r="DB138" s="189">
        <v>950</v>
      </c>
      <c r="DC138" s="189">
        <v>1265</v>
      </c>
      <c r="DD138" s="189">
        <v>155</v>
      </c>
      <c r="DE138" s="182">
        <f>SUM(C138:DD138)</f>
        <v>40560</v>
      </c>
    </row>
    <row r="139" spans="1:109" s="135" customFormat="1" ht="22.5" customHeight="1">
      <c r="A139" s="133"/>
      <c r="B139" s="134" t="s">
        <v>11</v>
      </c>
      <c r="C139" s="178">
        <v>271</v>
      </c>
      <c r="D139" s="178">
        <v>256</v>
      </c>
      <c r="E139" s="178">
        <v>263</v>
      </c>
      <c r="F139" s="178">
        <v>295</v>
      </c>
      <c r="G139" s="178">
        <v>312</v>
      </c>
      <c r="H139" s="178">
        <v>344</v>
      </c>
      <c r="I139" s="178">
        <v>361</v>
      </c>
      <c r="J139" s="178">
        <v>384</v>
      </c>
      <c r="K139" s="178">
        <v>406</v>
      </c>
      <c r="L139" s="178">
        <v>417</v>
      </c>
      <c r="M139" s="178">
        <v>388</v>
      </c>
      <c r="N139" s="178">
        <v>390</v>
      </c>
      <c r="O139" s="178">
        <v>460</v>
      </c>
      <c r="P139" s="178">
        <v>445</v>
      </c>
      <c r="Q139" s="178">
        <v>462</v>
      </c>
      <c r="R139" s="178">
        <v>516</v>
      </c>
      <c r="S139" s="178">
        <v>514</v>
      </c>
      <c r="T139" s="178">
        <v>550</v>
      </c>
      <c r="U139" s="178">
        <v>548</v>
      </c>
      <c r="V139" s="178">
        <v>547</v>
      </c>
      <c r="W139" s="178">
        <v>536</v>
      </c>
      <c r="X139" s="178">
        <v>525</v>
      </c>
      <c r="Y139" s="178">
        <v>535</v>
      </c>
      <c r="Z139" s="178">
        <v>530</v>
      </c>
      <c r="AA139" s="178">
        <v>571</v>
      </c>
      <c r="AB139" s="178">
        <v>557</v>
      </c>
      <c r="AC139" s="178">
        <v>550</v>
      </c>
      <c r="AD139" s="178">
        <v>597</v>
      </c>
      <c r="AE139" s="178">
        <v>611</v>
      </c>
      <c r="AF139" s="178">
        <v>634</v>
      </c>
      <c r="AG139" s="178">
        <v>598</v>
      </c>
      <c r="AH139" s="178">
        <v>666</v>
      </c>
      <c r="AI139" s="178">
        <v>660</v>
      </c>
      <c r="AJ139" s="178">
        <v>608</v>
      </c>
      <c r="AK139" s="178">
        <v>635</v>
      </c>
      <c r="AL139" s="178">
        <v>662</v>
      </c>
      <c r="AM139" s="178">
        <v>656</v>
      </c>
      <c r="AN139" s="178">
        <v>632</v>
      </c>
      <c r="AO139" s="178">
        <v>628</v>
      </c>
      <c r="AP139" s="178">
        <v>611</v>
      </c>
      <c r="AQ139" s="178">
        <v>614</v>
      </c>
      <c r="AR139" s="178">
        <v>642</v>
      </c>
      <c r="AS139" s="178">
        <v>653</v>
      </c>
      <c r="AT139" s="178">
        <v>619</v>
      </c>
      <c r="AU139" s="178">
        <v>635</v>
      </c>
      <c r="AV139" s="178">
        <v>693</v>
      </c>
      <c r="AW139" s="178">
        <v>653</v>
      </c>
      <c r="AX139" s="178">
        <v>710</v>
      </c>
      <c r="AY139" s="178">
        <v>728</v>
      </c>
      <c r="AZ139" s="178">
        <v>758</v>
      </c>
      <c r="BA139" s="178">
        <v>700</v>
      </c>
      <c r="BB139" s="178">
        <v>686</v>
      </c>
      <c r="BC139" s="178">
        <v>790</v>
      </c>
      <c r="BD139" s="178">
        <v>728</v>
      </c>
      <c r="BE139" s="178">
        <v>677</v>
      </c>
      <c r="BF139" s="178">
        <v>705</v>
      </c>
      <c r="BG139" s="178">
        <v>770</v>
      </c>
      <c r="BH139" s="178">
        <v>713</v>
      </c>
      <c r="BI139" s="178">
        <v>698</v>
      </c>
      <c r="BJ139" s="178">
        <v>688</v>
      </c>
      <c r="BK139" s="178">
        <v>594</v>
      </c>
      <c r="BL139" s="178">
        <v>612</v>
      </c>
      <c r="BM139" s="178">
        <v>550</v>
      </c>
      <c r="BN139" s="178">
        <v>553</v>
      </c>
      <c r="BO139" s="178">
        <v>480</v>
      </c>
      <c r="BP139" s="178">
        <v>420</v>
      </c>
      <c r="BQ139" s="178">
        <v>372</v>
      </c>
      <c r="BR139" s="178">
        <v>303</v>
      </c>
      <c r="BS139" s="178">
        <v>328</v>
      </c>
      <c r="BT139" s="178">
        <v>338</v>
      </c>
      <c r="BU139" s="178">
        <v>299</v>
      </c>
      <c r="BV139" s="178">
        <v>283</v>
      </c>
      <c r="BW139" s="178">
        <v>280</v>
      </c>
      <c r="BX139" s="178">
        <v>306</v>
      </c>
      <c r="BY139" s="178">
        <v>288</v>
      </c>
      <c r="BZ139" s="178">
        <v>287</v>
      </c>
      <c r="CA139" s="178">
        <v>275</v>
      </c>
      <c r="CB139" s="178">
        <v>246</v>
      </c>
      <c r="CC139" s="178">
        <v>226</v>
      </c>
      <c r="CD139" s="178">
        <v>210</v>
      </c>
      <c r="CE139" s="178">
        <v>211</v>
      </c>
      <c r="CF139" s="178">
        <v>169</v>
      </c>
      <c r="CG139" s="178">
        <v>153</v>
      </c>
      <c r="CH139" s="178">
        <v>139</v>
      </c>
      <c r="CI139" s="178">
        <v>141</v>
      </c>
      <c r="CJ139" s="178">
        <v>103</v>
      </c>
      <c r="CK139" s="178">
        <v>73</v>
      </c>
      <c r="CL139" s="178">
        <v>56</v>
      </c>
      <c r="CM139" s="178">
        <v>51</v>
      </c>
      <c r="CN139" s="178">
        <v>44</v>
      </c>
      <c r="CO139" s="178">
        <v>47</v>
      </c>
      <c r="CP139" s="178">
        <v>28</v>
      </c>
      <c r="CQ139" s="178">
        <v>24</v>
      </c>
      <c r="CR139" s="178">
        <v>14</v>
      </c>
      <c r="CS139" s="178">
        <v>19</v>
      </c>
      <c r="CT139" s="178">
        <v>13</v>
      </c>
      <c r="CU139" s="178">
        <v>16</v>
      </c>
      <c r="CV139" s="178">
        <v>7</v>
      </c>
      <c r="CW139" s="178">
        <v>8</v>
      </c>
      <c r="CX139" s="178">
        <v>5</v>
      </c>
      <c r="CY139" s="178">
        <v>6</v>
      </c>
      <c r="CZ139" s="178">
        <v>18</v>
      </c>
      <c r="DA139" s="182" t="s">
        <v>86</v>
      </c>
      <c r="DB139" s="189">
        <v>774</v>
      </c>
      <c r="DC139" s="189">
        <v>1049</v>
      </c>
      <c r="DD139" s="189">
        <v>79</v>
      </c>
      <c r="DE139" s="182">
        <f>SUM(C139:DD139)</f>
        <v>44488</v>
      </c>
    </row>
    <row r="140" spans="1:109" s="137" customFormat="1" ht="23.25" customHeight="1">
      <c r="A140" s="121"/>
      <c r="B140" s="136" t="s">
        <v>1</v>
      </c>
      <c r="C140" s="184">
        <f aca="true" t="shared" si="450" ref="C140:M140">SUM(C138:C139)</f>
        <v>534</v>
      </c>
      <c r="D140" s="184">
        <f t="shared" si="450"/>
        <v>590</v>
      </c>
      <c r="E140" s="184">
        <f t="shared" si="450"/>
        <v>578</v>
      </c>
      <c r="F140" s="184">
        <f t="shared" si="450"/>
        <v>603</v>
      </c>
      <c r="G140" s="184">
        <f t="shared" si="450"/>
        <v>663</v>
      </c>
      <c r="H140" s="184">
        <f t="shared" si="450"/>
        <v>742</v>
      </c>
      <c r="I140" s="184">
        <f t="shared" si="450"/>
        <v>732</v>
      </c>
      <c r="J140" s="184">
        <f t="shared" si="450"/>
        <v>790</v>
      </c>
      <c r="K140" s="184">
        <f t="shared" si="450"/>
        <v>810</v>
      </c>
      <c r="L140" s="184">
        <f t="shared" si="450"/>
        <v>850</v>
      </c>
      <c r="M140" s="184">
        <f t="shared" si="450"/>
        <v>844</v>
      </c>
      <c r="N140" s="184">
        <f aca="true" t="shared" si="451" ref="N140:X140">SUM(N138:N139)</f>
        <v>852</v>
      </c>
      <c r="O140" s="184">
        <f t="shared" si="451"/>
        <v>1032</v>
      </c>
      <c r="P140" s="184">
        <f t="shared" si="451"/>
        <v>909</v>
      </c>
      <c r="Q140" s="184">
        <f t="shared" si="451"/>
        <v>990</v>
      </c>
      <c r="R140" s="184">
        <f t="shared" si="451"/>
        <v>1074</v>
      </c>
      <c r="S140" s="184">
        <f t="shared" si="451"/>
        <v>1097</v>
      </c>
      <c r="T140" s="184">
        <f t="shared" si="451"/>
        <v>1176</v>
      </c>
      <c r="U140" s="184">
        <f t="shared" si="451"/>
        <v>1117</v>
      </c>
      <c r="V140" s="184">
        <f t="shared" si="451"/>
        <v>1054</v>
      </c>
      <c r="W140" s="184">
        <f t="shared" si="451"/>
        <v>1074</v>
      </c>
      <c r="X140" s="184">
        <f t="shared" si="451"/>
        <v>1120</v>
      </c>
      <c r="Y140" s="184">
        <f aca="true" t="shared" si="452" ref="Y140:AI140">SUM(Y138:Y139)</f>
        <v>1163</v>
      </c>
      <c r="Z140" s="184">
        <f t="shared" si="452"/>
        <v>1086</v>
      </c>
      <c r="AA140" s="184">
        <f t="shared" si="452"/>
        <v>1234</v>
      </c>
      <c r="AB140" s="184">
        <f t="shared" si="452"/>
        <v>1087</v>
      </c>
      <c r="AC140" s="184">
        <f t="shared" si="452"/>
        <v>1086</v>
      </c>
      <c r="AD140" s="184">
        <f t="shared" si="452"/>
        <v>1184</v>
      </c>
      <c r="AE140" s="184">
        <f t="shared" si="452"/>
        <v>1241</v>
      </c>
      <c r="AF140" s="184">
        <f t="shared" si="452"/>
        <v>1236</v>
      </c>
      <c r="AG140" s="184">
        <f t="shared" si="452"/>
        <v>1245</v>
      </c>
      <c r="AH140" s="184">
        <f t="shared" si="452"/>
        <v>1287</v>
      </c>
      <c r="AI140" s="184">
        <f t="shared" si="452"/>
        <v>1324</v>
      </c>
      <c r="AJ140" s="184">
        <f aca="true" t="shared" si="453" ref="AJ140:AT140">SUM(AJ138:AJ139)</f>
        <v>1230</v>
      </c>
      <c r="AK140" s="184">
        <f t="shared" si="453"/>
        <v>1235</v>
      </c>
      <c r="AL140" s="184">
        <f t="shared" si="453"/>
        <v>1237</v>
      </c>
      <c r="AM140" s="184">
        <f t="shared" si="453"/>
        <v>1235</v>
      </c>
      <c r="AN140" s="184">
        <f t="shared" si="453"/>
        <v>1143</v>
      </c>
      <c r="AO140" s="184">
        <f t="shared" si="453"/>
        <v>1205</v>
      </c>
      <c r="AP140" s="184">
        <f t="shared" si="453"/>
        <v>1141</v>
      </c>
      <c r="AQ140" s="184">
        <f t="shared" si="453"/>
        <v>1154</v>
      </c>
      <c r="AR140" s="184">
        <f t="shared" si="453"/>
        <v>1209</v>
      </c>
      <c r="AS140" s="184">
        <f t="shared" si="453"/>
        <v>1219</v>
      </c>
      <c r="AT140" s="184">
        <f t="shared" si="453"/>
        <v>1159</v>
      </c>
      <c r="AU140" s="184">
        <f aca="true" t="shared" si="454" ref="AU140:BE140">SUM(AU138:AU139)</f>
        <v>1185</v>
      </c>
      <c r="AV140" s="184">
        <f t="shared" si="454"/>
        <v>1248</v>
      </c>
      <c r="AW140" s="184">
        <f t="shared" si="454"/>
        <v>1171</v>
      </c>
      <c r="AX140" s="184">
        <f t="shared" si="454"/>
        <v>1282</v>
      </c>
      <c r="AY140" s="184">
        <f t="shared" si="454"/>
        <v>1317</v>
      </c>
      <c r="AZ140" s="184">
        <f t="shared" si="454"/>
        <v>1327</v>
      </c>
      <c r="BA140" s="184">
        <f t="shared" si="454"/>
        <v>1303</v>
      </c>
      <c r="BB140" s="184">
        <f t="shared" si="454"/>
        <v>1232</v>
      </c>
      <c r="BC140" s="184">
        <f t="shared" si="454"/>
        <v>1441</v>
      </c>
      <c r="BD140" s="184">
        <f t="shared" si="454"/>
        <v>1332</v>
      </c>
      <c r="BE140" s="184">
        <f t="shared" si="454"/>
        <v>1264</v>
      </c>
      <c r="BF140" s="184">
        <f aca="true" t="shared" si="455" ref="BF140:BP140">SUM(BF138:BF139)</f>
        <v>1311</v>
      </c>
      <c r="BG140" s="184">
        <f t="shared" si="455"/>
        <v>1382</v>
      </c>
      <c r="BH140" s="184">
        <f t="shared" si="455"/>
        <v>1274</v>
      </c>
      <c r="BI140" s="184">
        <f t="shared" si="455"/>
        <v>1283</v>
      </c>
      <c r="BJ140" s="184">
        <f t="shared" si="455"/>
        <v>1192</v>
      </c>
      <c r="BK140" s="184">
        <f t="shared" si="455"/>
        <v>1120</v>
      </c>
      <c r="BL140" s="184">
        <f t="shared" si="455"/>
        <v>1064</v>
      </c>
      <c r="BM140" s="184">
        <f t="shared" si="455"/>
        <v>1031</v>
      </c>
      <c r="BN140" s="184">
        <f t="shared" si="455"/>
        <v>998</v>
      </c>
      <c r="BO140" s="184">
        <f t="shared" si="455"/>
        <v>883</v>
      </c>
      <c r="BP140" s="184">
        <f t="shared" si="455"/>
        <v>744</v>
      </c>
      <c r="BQ140" s="184">
        <f aca="true" t="shared" si="456" ref="BQ140:CA140">SUM(BQ138:BQ139)</f>
        <v>657</v>
      </c>
      <c r="BR140" s="184">
        <f t="shared" si="456"/>
        <v>537</v>
      </c>
      <c r="BS140" s="184">
        <f t="shared" si="456"/>
        <v>537</v>
      </c>
      <c r="BT140" s="184">
        <f t="shared" si="456"/>
        <v>573</v>
      </c>
      <c r="BU140" s="184">
        <f t="shared" si="456"/>
        <v>520</v>
      </c>
      <c r="BV140" s="184">
        <f t="shared" si="456"/>
        <v>482</v>
      </c>
      <c r="BW140" s="184">
        <f t="shared" si="456"/>
        <v>465</v>
      </c>
      <c r="BX140" s="184">
        <f t="shared" si="456"/>
        <v>530</v>
      </c>
      <c r="BY140" s="184">
        <f t="shared" si="456"/>
        <v>508</v>
      </c>
      <c r="BZ140" s="184">
        <f t="shared" si="456"/>
        <v>469</v>
      </c>
      <c r="CA140" s="184">
        <f t="shared" si="456"/>
        <v>440</v>
      </c>
      <c r="CB140" s="184">
        <f aca="true" t="shared" si="457" ref="CB140:CL140">SUM(CB138:CB139)</f>
        <v>383</v>
      </c>
      <c r="CC140" s="184">
        <f t="shared" si="457"/>
        <v>356</v>
      </c>
      <c r="CD140" s="184">
        <f t="shared" si="457"/>
        <v>330</v>
      </c>
      <c r="CE140" s="184">
        <f t="shared" si="457"/>
        <v>303</v>
      </c>
      <c r="CF140" s="184">
        <f t="shared" si="457"/>
        <v>269</v>
      </c>
      <c r="CG140" s="184">
        <f t="shared" si="457"/>
        <v>229</v>
      </c>
      <c r="CH140" s="184">
        <f t="shared" si="457"/>
        <v>194</v>
      </c>
      <c r="CI140" s="184">
        <f t="shared" si="457"/>
        <v>191</v>
      </c>
      <c r="CJ140" s="184">
        <f t="shared" si="457"/>
        <v>146</v>
      </c>
      <c r="CK140" s="184">
        <f t="shared" si="457"/>
        <v>116</v>
      </c>
      <c r="CL140" s="184">
        <f t="shared" si="457"/>
        <v>84</v>
      </c>
      <c r="CM140" s="184">
        <f aca="true" t="shared" si="458" ref="CM140:CW140">SUM(CM138:CM139)</f>
        <v>85</v>
      </c>
      <c r="CN140" s="184">
        <f t="shared" si="458"/>
        <v>69</v>
      </c>
      <c r="CO140" s="184">
        <f t="shared" si="458"/>
        <v>76</v>
      </c>
      <c r="CP140" s="184">
        <f t="shared" si="458"/>
        <v>44</v>
      </c>
      <c r="CQ140" s="184">
        <f t="shared" si="458"/>
        <v>40</v>
      </c>
      <c r="CR140" s="184">
        <f t="shared" si="458"/>
        <v>31</v>
      </c>
      <c r="CS140" s="184">
        <f t="shared" si="458"/>
        <v>32</v>
      </c>
      <c r="CT140" s="184">
        <f t="shared" si="458"/>
        <v>19</v>
      </c>
      <c r="CU140" s="184">
        <f t="shared" si="458"/>
        <v>27</v>
      </c>
      <c r="CV140" s="184">
        <f t="shared" si="458"/>
        <v>16</v>
      </c>
      <c r="CW140" s="184">
        <f t="shared" si="458"/>
        <v>10</v>
      </c>
      <c r="CX140" s="184">
        <f aca="true" t="shared" si="459" ref="CX140:DE140">SUM(CX138:CX139)</f>
        <v>8</v>
      </c>
      <c r="CY140" s="184">
        <f t="shared" si="459"/>
        <v>12</v>
      </c>
      <c r="CZ140" s="184">
        <f t="shared" si="459"/>
        <v>33</v>
      </c>
      <c r="DA140" s="499">
        <f t="shared" si="459"/>
        <v>0</v>
      </c>
      <c r="DB140" s="184">
        <f t="shared" si="459"/>
        <v>1724</v>
      </c>
      <c r="DC140" s="184">
        <f t="shared" si="459"/>
        <v>2314</v>
      </c>
      <c r="DD140" s="184">
        <f t="shared" si="459"/>
        <v>234</v>
      </c>
      <c r="DE140" s="184">
        <f t="shared" si="459"/>
        <v>85048</v>
      </c>
    </row>
    <row r="141" spans="1:109" s="135" customFormat="1" ht="22.5" customHeight="1">
      <c r="A141" s="133" t="s">
        <v>135</v>
      </c>
      <c r="B141" s="134" t="s">
        <v>10</v>
      </c>
      <c r="C141" s="178">
        <v>948</v>
      </c>
      <c r="D141" s="178">
        <v>996</v>
      </c>
      <c r="E141" s="178">
        <v>982</v>
      </c>
      <c r="F141" s="178">
        <v>994</v>
      </c>
      <c r="G141" s="178">
        <v>1073</v>
      </c>
      <c r="H141" s="178">
        <v>1164</v>
      </c>
      <c r="I141" s="178">
        <v>1147</v>
      </c>
      <c r="J141" s="178">
        <v>1167</v>
      </c>
      <c r="K141" s="178">
        <v>1220</v>
      </c>
      <c r="L141" s="178">
        <v>1247</v>
      </c>
      <c r="M141" s="178">
        <v>1183</v>
      </c>
      <c r="N141" s="178">
        <v>1142</v>
      </c>
      <c r="O141" s="178">
        <v>1354</v>
      </c>
      <c r="P141" s="178">
        <v>1283</v>
      </c>
      <c r="Q141" s="178">
        <v>1381</v>
      </c>
      <c r="R141" s="178">
        <v>1464</v>
      </c>
      <c r="S141" s="178">
        <v>1581</v>
      </c>
      <c r="T141" s="178">
        <v>1470</v>
      </c>
      <c r="U141" s="178">
        <v>1310</v>
      </c>
      <c r="V141" s="178">
        <v>1267</v>
      </c>
      <c r="W141" s="178">
        <v>1327</v>
      </c>
      <c r="X141" s="178">
        <v>1194</v>
      </c>
      <c r="Y141" s="178">
        <v>1173</v>
      </c>
      <c r="Z141" s="178">
        <v>1095</v>
      </c>
      <c r="AA141" s="178">
        <v>1050</v>
      </c>
      <c r="AB141" s="178">
        <v>1062</v>
      </c>
      <c r="AC141" s="178">
        <v>1116</v>
      </c>
      <c r="AD141" s="178">
        <v>1184</v>
      </c>
      <c r="AE141" s="178">
        <v>1197</v>
      </c>
      <c r="AF141" s="178">
        <v>1253</v>
      </c>
      <c r="AG141" s="178">
        <v>1340</v>
      </c>
      <c r="AH141" s="178">
        <v>1331</v>
      </c>
      <c r="AI141" s="178">
        <v>1512</v>
      </c>
      <c r="AJ141" s="178">
        <v>1528</v>
      </c>
      <c r="AK141" s="178">
        <v>1347</v>
      </c>
      <c r="AL141" s="178">
        <v>1480</v>
      </c>
      <c r="AM141" s="178">
        <v>1453</v>
      </c>
      <c r="AN141" s="178">
        <v>1496</v>
      </c>
      <c r="AO141" s="178">
        <v>1486</v>
      </c>
      <c r="AP141" s="178">
        <v>1575</v>
      </c>
      <c r="AQ141" s="178">
        <v>1582</v>
      </c>
      <c r="AR141" s="178">
        <v>1664</v>
      </c>
      <c r="AS141" s="178">
        <v>1619</v>
      </c>
      <c r="AT141" s="178">
        <v>1577</v>
      </c>
      <c r="AU141" s="178">
        <v>1733</v>
      </c>
      <c r="AV141" s="178">
        <v>1633</v>
      </c>
      <c r="AW141" s="178">
        <v>1669</v>
      </c>
      <c r="AX141" s="178">
        <v>1698</v>
      </c>
      <c r="AY141" s="178">
        <v>1700</v>
      </c>
      <c r="AZ141" s="178">
        <v>1557</v>
      </c>
      <c r="BA141" s="178">
        <v>1520</v>
      </c>
      <c r="BB141" s="178">
        <v>1401</v>
      </c>
      <c r="BC141" s="178">
        <v>1410</v>
      </c>
      <c r="BD141" s="178">
        <v>1238</v>
      </c>
      <c r="BE141" s="178">
        <v>1055</v>
      </c>
      <c r="BF141" s="178">
        <v>1045</v>
      </c>
      <c r="BG141" s="178">
        <v>1054</v>
      </c>
      <c r="BH141" s="178">
        <v>939</v>
      </c>
      <c r="BI141" s="178">
        <v>854</v>
      </c>
      <c r="BJ141" s="178">
        <v>773</v>
      </c>
      <c r="BK141" s="178">
        <v>697</v>
      </c>
      <c r="BL141" s="178">
        <v>698</v>
      </c>
      <c r="BM141" s="178">
        <v>664</v>
      </c>
      <c r="BN141" s="178">
        <v>588</v>
      </c>
      <c r="BO141" s="178">
        <v>522</v>
      </c>
      <c r="BP141" s="178">
        <v>507</v>
      </c>
      <c r="BQ141" s="178">
        <v>429</v>
      </c>
      <c r="BR141" s="178">
        <v>415</v>
      </c>
      <c r="BS141" s="178">
        <v>396</v>
      </c>
      <c r="BT141" s="178">
        <v>315</v>
      </c>
      <c r="BU141" s="178">
        <v>376</v>
      </c>
      <c r="BV141" s="178">
        <v>340</v>
      </c>
      <c r="BW141" s="178">
        <v>280</v>
      </c>
      <c r="BX141" s="178">
        <v>312</v>
      </c>
      <c r="BY141" s="178">
        <v>274</v>
      </c>
      <c r="BZ141" s="178">
        <v>244</v>
      </c>
      <c r="CA141" s="178">
        <v>241</v>
      </c>
      <c r="CB141" s="178">
        <v>212</v>
      </c>
      <c r="CC141" s="178">
        <v>219</v>
      </c>
      <c r="CD141" s="178">
        <v>156</v>
      </c>
      <c r="CE141" s="178">
        <v>139</v>
      </c>
      <c r="CF141" s="178">
        <v>107</v>
      </c>
      <c r="CG141" s="178">
        <v>95</v>
      </c>
      <c r="CH141" s="178">
        <v>81</v>
      </c>
      <c r="CI141" s="178">
        <v>79</v>
      </c>
      <c r="CJ141" s="178">
        <v>69</v>
      </c>
      <c r="CK141" s="178">
        <v>47</v>
      </c>
      <c r="CL141" s="178">
        <v>40</v>
      </c>
      <c r="CM141" s="178">
        <v>28</v>
      </c>
      <c r="CN141" s="178">
        <v>27</v>
      </c>
      <c r="CO141" s="178">
        <v>18</v>
      </c>
      <c r="CP141" s="178">
        <v>11</v>
      </c>
      <c r="CQ141" s="178">
        <v>14</v>
      </c>
      <c r="CR141" s="178">
        <v>7</v>
      </c>
      <c r="CS141" s="178">
        <v>8</v>
      </c>
      <c r="CT141" s="178">
        <v>2</v>
      </c>
      <c r="CU141" s="178">
        <v>3</v>
      </c>
      <c r="CV141" s="182">
        <v>7</v>
      </c>
      <c r="CW141" s="189">
        <v>6</v>
      </c>
      <c r="CX141" s="178">
        <v>3</v>
      </c>
      <c r="CY141" s="182" t="s">
        <v>86</v>
      </c>
      <c r="CZ141" s="182">
        <v>6</v>
      </c>
      <c r="DA141" s="179">
        <v>2</v>
      </c>
      <c r="DB141" s="189">
        <v>733</v>
      </c>
      <c r="DC141" s="189">
        <v>222</v>
      </c>
      <c r="DD141" s="189">
        <v>832</v>
      </c>
      <c r="DE141" s="182">
        <f>SUM(C141:DD141)</f>
        <v>88764</v>
      </c>
    </row>
    <row r="142" spans="1:109" s="135" customFormat="1" ht="22.5" customHeight="1">
      <c r="A142" s="133"/>
      <c r="B142" s="134" t="s">
        <v>11</v>
      </c>
      <c r="C142" s="178">
        <v>933</v>
      </c>
      <c r="D142" s="178">
        <v>953</v>
      </c>
      <c r="E142" s="178">
        <v>985</v>
      </c>
      <c r="F142" s="178">
        <v>1011</v>
      </c>
      <c r="G142" s="178">
        <v>1040</v>
      </c>
      <c r="H142" s="178">
        <v>1063</v>
      </c>
      <c r="I142" s="178">
        <v>1055</v>
      </c>
      <c r="J142" s="178">
        <v>1088</v>
      </c>
      <c r="K142" s="178">
        <v>1144</v>
      </c>
      <c r="L142" s="178">
        <v>1184</v>
      </c>
      <c r="M142" s="178">
        <v>1216</v>
      </c>
      <c r="N142" s="178">
        <v>1146</v>
      </c>
      <c r="O142" s="178">
        <v>1185</v>
      </c>
      <c r="P142" s="178">
        <v>1147</v>
      </c>
      <c r="Q142" s="178">
        <v>1267</v>
      </c>
      <c r="R142" s="178">
        <v>1460</v>
      </c>
      <c r="S142" s="178">
        <v>1451</v>
      </c>
      <c r="T142" s="178">
        <v>1478</v>
      </c>
      <c r="U142" s="178">
        <v>1314</v>
      </c>
      <c r="V142" s="178">
        <v>1307</v>
      </c>
      <c r="W142" s="178">
        <v>1353</v>
      </c>
      <c r="X142" s="178">
        <v>1238</v>
      </c>
      <c r="Y142" s="178">
        <v>1156</v>
      </c>
      <c r="Z142" s="178">
        <v>1143</v>
      </c>
      <c r="AA142" s="178">
        <v>1126</v>
      </c>
      <c r="AB142" s="178">
        <v>1091</v>
      </c>
      <c r="AC142" s="178">
        <v>1210</v>
      </c>
      <c r="AD142" s="178">
        <v>1227</v>
      </c>
      <c r="AE142" s="178">
        <v>1315</v>
      </c>
      <c r="AF142" s="178">
        <v>1409</v>
      </c>
      <c r="AG142" s="178">
        <v>1527</v>
      </c>
      <c r="AH142" s="178">
        <v>1582</v>
      </c>
      <c r="AI142" s="178">
        <v>1646</v>
      </c>
      <c r="AJ142" s="178">
        <v>1720</v>
      </c>
      <c r="AK142" s="178">
        <v>1857</v>
      </c>
      <c r="AL142" s="178">
        <v>1808</v>
      </c>
      <c r="AM142" s="178">
        <v>1720</v>
      </c>
      <c r="AN142" s="178">
        <v>1726</v>
      </c>
      <c r="AO142" s="178">
        <v>1813</v>
      </c>
      <c r="AP142" s="178">
        <v>1892</v>
      </c>
      <c r="AQ142" s="178">
        <v>1901</v>
      </c>
      <c r="AR142" s="178">
        <v>1920</v>
      </c>
      <c r="AS142" s="178">
        <v>1973</v>
      </c>
      <c r="AT142" s="178">
        <v>2014</v>
      </c>
      <c r="AU142" s="178">
        <v>2072</v>
      </c>
      <c r="AV142" s="178">
        <v>1936</v>
      </c>
      <c r="AW142" s="178">
        <v>1918</v>
      </c>
      <c r="AX142" s="178">
        <v>2027</v>
      </c>
      <c r="AY142" s="178">
        <v>1922</v>
      </c>
      <c r="AZ142" s="178">
        <v>1751</v>
      </c>
      <c r="BA142" s="178">
        <v>1750</v>
      </c>
      <c r="BB142" s="178">
        <v>1677</v>
      </c>
      <c r="BC142" s="178">
        <v>1622</v>
      </c>
      <c r="BD142" s="178">
        <v>1551</v>
      </c>
      <c r="BE142" s="178">
        <v>1315</v>
      </c>
      <c r="BF142" s="178">
        <v>1257</v>
      </c>
      <c r="BG142" s="178">
        <v>1291</v>
      </c>
      <c r="BH142" s="178">
        <v>1221</v>
      </c>
      <c r="BI142" s="178">
        <v>1072</v>
      </c>
      <c r="BJ142" s="178">
        <v>1009</v>
      </c>
      <c r="BK142" s="178">
        <v>955</v>
      </c>
      <c r="BL142" s="178">
        <v>875</v>
      </c>
      <c r="BM142" s="178">
        <v>821</v>
      </c>
      <c r="BN142" s="178">
        <v>768</v>
      </c>
      <c r="BO142" s="178">
        <v>666</v>
      </c>
      <c r="BP142" s="178">
        <v>617</v>
      </c>
      <c r="BQ142" s="178">
        <v>579</v>
      </c>
      <c r="BR142" s="178">
        <v>518</v>
      </c>
      <c r="BS142" s="178">
        <v>488</v>
      </c>
      <c r="BT142" s="178">
        <v>488</v>
      </c>
      <c r="BU142" s="178">
        <v>545</v>
      </c>
      <c r="BV142" s="178">
        <v>454</v>
      </c>
      <c r="BW142" s="178">
        <v>399</v>
      </c>
      <c r="BX142" s="178">
        <v>433</v>
      </c>
      <c r="BY142" s="178">
        <v>402</v>
      </c>
      <c r="BZ142" s="178">
        <v>339</v>
      </c>
      <c r="CA142" s="178">
        <v>344</v>
      </c>
      <c r="CB142" s="178">
        <v>276</v>
      </c>
      <c r="CC142" s="178">
        <v>272</v>
      </c>
      <c r="CD142" s="178">
        <v>224</v>
      </c>
      <c r="CE142" s="178">
        <v>212</v>
      </c>
      <c r="CF142" s="178">
        <v>147</v>
      </c>
      <c r="CG142" s="178">
        <v>169</v>
      </c>
      <c r="CH142" s="178">
        <v>140</v>
      </c>
      <c r="CI142" s="178">
        <v>126</v>
      </c>
      <c r="CJ142" s="178">
        <v>97</v>
      </c>
      <c r="CK142" s="178">
        <v>86</v>
      </c>
      <c r="CL142" s="178">
        <v>72</v>
      </c>
      <c r="CM142" s="178">
        <v>56</v>
      </c>
      <c r="CN142" s="178">
        <v>61</v>
      </c>
      <c r="CO142" s="178">
        <v>29</v>
      </c>
      <c r="CP142" s="178">
        <v>26</v>
      </c>
      <c r="CQ142" s="178">
        <v>25</v>
      </c>
      <c r="CR142" s="178">
        <v>17</v>
      </c>
      <c r="CS142" s="178">
        <v>16</v>
      </c>
      <c r="CT142" s="178">
        <v>18</v>
      </c>
      <c r="CU142" s="178">
        <v>5</v>
      </c>
      <c r="CV142" s="178">
        <v>6</v>
      </c>
      <c r="CW142" s="178">
        <v>7</v>
      </c>
      <c r="CX142" s="178">
        <v>5</v>
      </c>
      <c r="CY142" s="178">
        <v>6</v>
      </c>
      <c r="CZ142" s="178">
        <v>12</v>
      </c>
      <c r="DA142" s="182" t="s">
        <v>86</v>
      </c>
      <c r="DB142" s="189">
        <v>568</v>
      </c>
      <c r="DC142" s="189">
        <v>158</v>
      </c>
      <c r="DD142" s="189">
        <v>687</v>
      </c>
      <c r="DE142" s="182">
        <f>SUM(C142:DD142)</f>
        <v>99399</v>
      </c>
    </row>
    <row r="143" spans="1:109" s="137" customFormat="1" ht="23.25" customHeight="1">
      <c r="A143" s="121"/>
      <c r="B143" s="136" t="s">
        <v>1</v>
      </c>
      <c r="C143" s="184">
        <f aca="true" t="shared" si="460" ref="C143:M143">SUM(C141:C142)</f>
        <v>1881</v>
      </c>
      <c r="D143" s="184">
        <f t="shared" si="460"/>
        <v>1949</v>
      </c>
      <c r="E143" s="184">
        <f t="shared" si="460"/>
        <v>1967</v>
      </c>
      <c r="F143" s="184">
        <f t="shared" si="460"/>
        <v>2005</v>
      </c>
      <c r="G143" s="184">
        <f t="shared" si="460"/>
        <v>2113</v>
      </c>
      <c r="H143" s="184">
        <f t="shared" si="460"/>
        <v>2227</v>
      </c>
      <c r="I143" s="184">
        <f t="shared" si="460"/>
        <v>2202</v>
      </c>
      <c r="J143" s="184">
        <f t="shared" si="460"/>
        <v>2255</v>
      </c>
      <c r="K143" s="184">
        <f t="shared" si="460"/>
        <v>2364</v>
      </c>
      <c r="L143" s="184">
        <f t="shared" si="460"/>
        <v>2431</v>
      </c>
      <c r="M143" s="184">
        <f t="shared" si="460"/>
        <v>2399</v>
      </c>
      <c r="N143" s="184">
        <f aca="true" t="shared" si="461" ref="N143:X143">SUM(N141:N142)</f>
        <v>2288</v>
      </c>
      <c r="O143" s="184">
        <f t="shared" si="461"/>
        <v>2539</v>
      </c>
      <c r="P143" s="184">
        <f t="shared" si="461"/>
        <v>2430</v>
      </c>
      <c r="Q143" s="184">
        <f t="shared" si="461"/>
        <v>2648</v>
      </c>
      <c r="R143" s="184">
        <f t="shared" si="461"/>
        <v>2924</v>
      </c>
      <c r="S143" s="184">
        <f t="shared" si="461"/>
        <v>3032</v>
      </c>
      <c r="T143" s="184">
        <f t="shared" si="461"/>
        <v>2948</v>
      </c>
      <c r="U143" s="184">
        <f t="shared" si="461"/>
        <v>2624</v>
      </c>
      <c r="V143" s="184">
        <f t="shared" si="461"/>
        <v>2574</v>
      </c>
      <c r="W143" s="184">
        <f t="shared" si="461"/>
        <v>2680</v>
      </c>
      <c r="X143" s="184">
        <f t="shared" si="461"/>
        <v>2432</v>
      </c>
      <c r="Y143" s="184">
        <f aca="true" t="shared" si="462" ref="Y143:AI143">SUM(Y141:Y142)</f>
        <v>2329</v>
      </c>
      <c r="Z143" s="184">
        <f t="shared" si="462"/>
        <v>2238</v>
      </c>
      <c r="AA143" s="184">
        <f t="shared" si="462"/>
        <v>2176</v>
      </c>
      <c r="AB143" s="184">
        <f t="shared" si="462"/>
        <v>2153</v>
      </c>
      <c r="AC143" s="184">
        <f t="shared" si="462"/>
        <v>2326</v>
      </c>
      <c r="AD143" s="184">
        <f t="shared" si="462"/>
        <v>2411</v>
      </c>
      <c r="AE143" s="184">
        <f t="shared" si="462"/>
        <v>2512</v>
      </c>
      <c r="AF143" s="184">
        <f t="shared" si="462"/>
        <v>2662</v>
      </c>
      <c r="AG143" s="184">
        <f t="shared" si="462"/>
        <v>2867</v>
      </c>
      <c r="AH143" s="184">
        <f t="shared" si="462"/>
        <v>2913</v>
      </c>
      <c r="AI143" s="184">
        <f t="shared" si="462"/>
        <v>3158</v>
      </c>
      <c r="AJ143" s="184">
        <f aca="true" t="shared" si="463" ref="AJ143:AT143">SUM(AJ141:AJ142)</f>
        <v>3248</v>
      </c>
      <c r="AK143" s="184">
        <f t="shared" si="463"/>
        <v>3204</v>
      </c>
      <c r="AL143" s="184">
        <f t="shared" si="463"/>
        <v>3288</v>
      </c>
      <c r="AM143" s="184">
        <f t="shared" si="463"/>
        <v>3173</v>
      </c>
      <c r="AN143" s="184">
        <f t="shared" si="463"/>
        <v>3222</v>
      </c>
      <c r="AO143" s="184">
        <f t="shared" si="463"/>
        <v>3299</v>
      </c>
      <c r="AP143" s="184">
        <f t="shared" si="463"/>
        <v>3467</v>
      </c>
      <c r="AQ143" s="184">
        <f t="shared" si="463"/>
        <v>3483</v>
      </c>
      <c r="AR143" s="184">
        <f t="shared" si="463"/>
        <v>3584</v>
      </c>
      <c r="AS143" s="184">
        <f t="shared" si="463"/>
        <v>3592</v>
      </c>
      <c r="AT143" s="184">
        <f t="shared" si="463"/>
        <v>3591</v>
      </c>
      <c r="AU143" s="184">
        <f aca="true" t="shared" si="464" ref="AU143:BE143">SUM(AU141:AU142)</f>
        <v>3805</v>
      </c>
      <c r="AV143" s="184">
        <f t="shared" si="464"/>
        <v>3569</v>
      </c>
      <c r="AW143" s="184">
        <f t="shared" si="464"/>
        <v>3587</v>
      </c>
      <c r="AX143" s="184">
        <f t="shared" si="464"/>
        <v>3725</v>
      </c>
      <c r="AY143" s="184">
        <f t="shared" si="464"/>
        <v>3622</v>
      </c>
      <c r="AZ143" s="184">
        <f t="shared" si="464"/>
        <v>3308</v>
      </c>
      <c r="BA143" s="184">
        <f t="shared" si="464"/>
        <v>3270</v>
      </c>
      <c r="BB143" s="184">
        <f t="shared" si="464"/>
        <v>3078</v>
      </c>
      <c r="BC143" s="184">
        <f t="shared" si="464"/>
        <v>3032</v>
      </c>
      <c r="BD143" s="184">
        <f t="shared" si="464"/>
        <v>2789</v>
      </c>
      <c r="BE143" s="184">
        <f t="shared" si="464"/>
        <v>2370</v>
      </c>
      <c r="BF143" s="184">
        <f aca="true" t="shared" si="465" ref="BF143:BP143">SUM(BF141:BF142)</f>
        <v>2302</v>
      </c>
      <c r="BG143" s="184">
        <f t="shared" si="465"/>
        <v>2345</v>
      </c>
      <c r="BH143" s="184">
        <f t="shared" si="465"/>
        <v>2160</v>
      </c>
      <c r="BI143" s="184">
        <f t="shared" si="465"/>
        <v>1926</v>
      </c>
      <c r="BJ143" s="184">
        <f t="shared" si="465"/>
        <v>1782</v>
      </c>
      <c r="BK143" s="184">
        <f t="shared" si="465"/>
        <v>1652</v>
      </c>
      <c r="BL143" s="184">
        <f t="shared" si="465"/>
        <v>1573</v>
      </c>
      <c r="BM143" s="184">
        <f t="shared" si="465"/>
        <v>1485</v>
      </c>
      <c r="BN143" s="184">
        <f t="shared" si="465"/>
        <v>1356</v>
      </c>
      <c r="BO143" s="184">
        <f t="shared" si="465"/>
        <v>1188</v>
      </c>
      <c r="BP143" s="184">
        <f t="shared" si="465"/>
        <v>1124</v>
      </c>
      <c r="BQ143" s="184">
        <f aca="true" t="shared" si="466" ref="BQ143:CA143">SUM(BQ141:BQ142)</f>
        <v>1008</v>
      </c>
      <c r="BR143" s="184">
        <f t="shared" si="466"/>
        <v>933</v>
      </c>
      <c r="BS143" s="184">
        <f t="shared" si="466"/>
        <v>884</v>
      </c>
      <c r="BT143" s="184">
        <f t="shared" si="466"/>
        <v>803</v>
      </c>
      <c r="BU143" s="184">
        <f t="shared" si="466"/>
        <v>921</v>
      </c>
      <c r="BV143" s="184">
        <f t="shared" si="466"/>
        <v>794</v>
      </c>
      <c r="BW143" s="184">
        <f t="shared" si="466"/>
        <v>679</v>
      </c>
      <c r="BX143" s="184">
        <f t="shared" si="466"/>
        <v>745</v>
      </c>
      <c r="BY143" s="184">
        <f t="shared" si="466"/>
        <v>676</v>
      </c>
      <c r="BZ143" s="184">
        <f t="shared" si="466"/>
        <v>583</v>
      </c>
      <c r="CA143" s="184">
        <f t="shared" si="466"/>
        <v>585</v>
      </c>
      <c r="CB143" s="184">
        <f aca="true" t="shared" si="467" ref="CB143:CL143">SUM(CB141:CB142)</f>
        <v>488</v>
      </c>
      <c r="CC143" s="184">
        <f t="shared" si="467"/>
        <v>491</v>
      </c>
      <c r="CD143" s="184">
        <f t="shared" si="467"/>
        <v>380</v>
      </c>
      <c r="CE143" s="184">
        <f t="shared" si="467"/>
        <v>351</v>
      </c>
      <c r="CF143" s="184">
        <f t="shared" si="467"/>
        <v>254</v>
      </c>
      <c r="CG143" s="184">
        <f t="shared" si="467"/>
        <v>264</v>
      </c>
      <c r="CH143" s="184">
        <f t="shared" si="467"/>
        <v>221</v>
      </c>
      <c r="CI143" s="184">
        <f t="shared" si="467"/>
        <v>205</v>
      </c>
      <c r="CJ143" s="184">
        <f t="shared" si="467"/>
        <v>166</v>
      </c>
      <c r="CK143" s="184">
        <f t="shared" si="467"/>
        <v>133</v>
      </c>
      <c r="CL143" s="184">
        <f t="shared" si="467"/>
        <v>112</v>
      </c>
      <c r="CM143" s="184">
        <f aca="true" t="shared" si="468" ref="CM143:CW143">SUM(CM141:CM142)</f>
        <v>84</v>
      </c>
      <c r="CN143" s="184">
        <f t="shared" si="468"/>
        <v>88</v>
      </c>
      <c r="CO143" s="184">
        <f t="shared" si="468"/>
        <v>47</v>
      </c>
      <c r="CP143" s="184">
        <f t="shared" si="468"/>
        <v>37</v>
      </c>
      <c r="CQ143" s="184">
        <f t="shared" si="468"/>
        <v>39</v>
      </c>
      <c r="CR143" s="184">
        <f t="shared" si="468"/>
        <v>24</v>
      </c>
      <c r="CS143" s="184">
        <f t="shared" si="468"/>
        <v>24</v>
      </c>
      <c r="CT143" s="184">
        <f t="shared" si="468"/>
        <v>20</v>
      </c>
      <c r="CU143" s="184">
        <f t="shared" si="468"/>
        <v>8</v>
      </c>
      <c r="CV143" s="184">
        <f t="shared" si="468"/>
        <v>13</v>
      </c>
      <c r="CW143" s="184">
        <f t="shared" si="468"/>
        <v>13</v>
      </c>
      <c r="CX143" s="184">
        <f aca="true" t="shared" si="469" ref="CX143:DE143">SUM(CX141:CX142)</f>
        <v>8</v>
      </c>
      <c r="CY143" s="184">
        <f t="shared" si="469"/>
        <v>6</v>
      </c>
      <c r="CZ143" s="184">
        <f t="shared" si="469"/>
        <v>18</v>
      </c>
      <c r="DA143" s="185">
        <f t="shared" si="469"/>
        <v>2</v>
      </c>
      <c r="DB143" s="184">
        <f t="shared" si="469"/>
        <v>1301</v>
      </c>
      <c r="DC143" s="184">
        <f t="shared" si="469"/>
        <v>380</v>
      </c>
      <c r="DD143" s="184">
        <f t="shared" si="469"/>
        <v>1519</v>
      </c>
      <c r="DE143" s="184">
        <f t="shared" si="469"/>
        <v>188163</v>
      </c>
    </row>
    <row r="144" spans="1:109" s="135" customFormat="1" ht="22.5" customHeight="1">
      <c r="A144" s="133" t="s">
        <v>117</v>
      </c>
      <c r="B144" s="134" t="s">
        <v>10</v>
      </c>
      <c r="C144" s="178">
        <v>865</v>
      </c>
      <c r="D144" s="178">
        <v>878</v>
      </c>
      <c r="E144" s="178">
        <v>857</v>
      </c>
      <c r="F144" s="178">
        <v>923</v>
      </c>
      <c r="G144" s="178">
        <v>925</v>
      </c>
      <c r="H144" s="178">
        <v>948</v>
      </c>
      <c r="I144" s="178">
        <v>912</v>
      </c>
      <c r="J144" s="178">
        <v>943</v>
      </c>
      <c r="K144" s="178">
        <v>970</v>
      </c>
      <c r="L144" s="178">
        <v>985</v>
      </c>
      <c r="M144" s="178">
        <v>966</v>
      </c>
      <c r="N144" s="178">
        <v>920</v>
      </c>
      <c r="O144" s="178">
        <v>1040</v>
      </c>
      <c r="P144" s="178">
        <v>993</v>
      </c>
      <c r="Q144" s="178">
        <v>1096</v>
      </c>
      <c r="R144" s="178">
        <v>1200</v>
      </c>
      <c r="S144" s="178">
        <v>1233</v>
      </c>
      <c r="T144" s="178">
        <v>1204</v>
      </c>
      <c r="U144" s="178">
        <v>1147</v>
      </c>
      <c r="V144" s="178">
        <v>1138</v>
      </c>
      <c r="W144" s="178">
        <v>993</v>
      </c>
      <c r="X144" s="178">
        <v>1027</v>
      </c>
      <c r="Y144" s="178">
        <v>952</v>
      </c>
      <c r="Z144" s="178">
        <v>940</v>
      </c>
      <c r="AA144" s="178">
        <v>957</v>
      </c>
      <c r="AB144" s="178">
        <v>887</v>
      </c>
      <c r="AC144" s="178">
        <v>919</v>
      </c>
      <c r="AD144" s="178">
        <v>981</v>
      </c>
      <c r="AE144" s="178">
        <v>1020</v>
      </c>
      <c r="AF144" s="178">
        <v>1074</v>
      </c>
      <c r="AG144" s="178">
        <v>1146</v>
      </c>
      <c r="AH144" s="178">
        <v>1146</v>
      </c>
      <c r="AI144" s="178">
        <v>1254</v>
      </c>
      <c r="AJ144" s="178">
        <v>1240</v>
      </c>
      <c r="AK144" s="178">
        <v>1198</v>
      </c>
      <c r="AL144" s="178">
        <v>1272</v>
      </c>
      <c r="AM144" s="178">
        <v>1226</v>
      </c>
      <c r="AN144" s="178">
        <v>1163</v>
      </c>
      <c r="AO144" s="178">
        <v>1230</v>
      </c>
      <c r="AP144" s="178">
        <v>1102</v>
      </c>
      <c r="AQ144" s="178">
        <v>1242</v>
      </c>
      <c r="AR144" s="178">
        <v>1279</v>
      </c>
      <c r="AS144" s="178">
        <v>1220</v>
      </c>
      <c r="AT144" s="178">
        <v>1131</v>
      </c>
      <c r="AU144" s="178">
        <v>1213</v>
      </c>
      <c r="AV144" s="178">
        <v>1201</v>
      </c>
      <c r="AW144" s="178">
        <v>1182</v>
      </c>
      <c r="AX144" s="178">
        <v>1213</v>
      </c>
      <c r="AY144" s="178">
        <v>1257</v>
      </c>
      <c r="AZ144" s="178">
        <v>1165</v>
      </c>
      <c r="BA144" s="178">
        <v>1061</v>
      </c>
      <c r="BB144" s="178">
        <v>1066</v>
      </c>
      <c r="BC144" s="178">
        <v>1024</v>
      </c>
      <c r="BD144" s="178">
        <v>1020</v>
      </c>
      <c r="BE144" s="178">
        <v>887</v>
      </c>
      <c r="BF144" s="178">
        <v>804</v>
      </c>
      <c r="BG144" s="178">
        <v>874</v>
      </c>
      <c r="BH144" s="178">
        <v>793</v>
      </c>
      <c r="BI144" s="178">
        <v>705</v>
      </c>
      <c r="BJ144" s="178">
        <v>696</v>
      </c>
      <c r="BK144" s="178">
        <v>622</v>
      </c>
      <c r="BL144" s="178">
        <v>549</v>
      </c>
      <c r="BM144" s="178">
        <v>572</v>
      </c>
      <c r="BN144" s="178">
        <v>482</v>
      </c>
      <c r="BO144" s="178">
        <v>406</v>
      </c>
      <c r="BP144" s="178">
        <v>418</v>
      </c>
      <c r="BQ144" s="178">
        <v>347</v>
      </c>
      <c r="BR144" s="178">
        <v>300</v>
      </c>
      <c r="BS144" s="178">
        <v>308</v>
      </c>
      <c r="BT144" s="178">
        <v>255</v>
      </c>
      <c r="BU144" s="178">
        <v>262</v>
      </c>
      <c r="BV144" s="178">
        <v>258</v>
      </c>
      <c r="BW144" s="178">
        <v>200</v>
      </c>
      <c r="BX144" s="178">
        <v>242</v>
      </c>
      <c r="BY144" s="178">
        <v>210</v>
      </c>
      <c r="BZ144" s="178">
        <v>199</v>
      </c>
      <c r="CA144" s="178">
        <v>160</v>
      </c>
      <c r="CB144" s="178">
        <v>135</v>
      </c>
      <c r="CC144" s="178">
        <v>114</v>
      </c>
      <c r="CD144" s="178">
        <v>103</v>
      </c>
      <c r="CE144" s="178">
        <v>91</v>
      </c>
      <c r="CF144" s="178">
        <v>72</v>
      </c>
      <c r="CG144" s="178">
        <v>71</v>
      </c>
      <c r="CH144" s="178">
        <v>50</v>
      </c>
      <c r="CI144" s="178">
        <v>47</v>
      </c>
      <c r="CJ144" s="178">
        <v>34</v>
      </c>
      <c r="CK144" s="178">
        <v>36</v>
      </c>
      <c r="CL144" s="178">
        <v>29</v>
      </c>
      <c r="CM144" s="178">
        <v>27</v>
      </c>
      <c r="CN144" s="178">
        <v>20</v>
      </c>
      <c r="CO144" s="178">
        <v>8</v>
      </c>
      <c r="CP144" s="178">
        <v>2</v>
      </c>
      <c r="CQ144" s="178">
        <v>6</v>
      </c>
      <c r="CR144" s="178">
        <v>4</v>
      </c>
      <c r="CS144" s="178">
        <v>2</v>
      </c>
      <c r="CT144" s="178">
        <v>2</v>
      </c>
      <c r="CU144" s="178">
        <v>4</v>
      </c>
      <c r="CV144" s="178">
        <v>2</v>
      </c>
      <c r="CW144" s="189">
        <v>2</v>
      </c>
      <c r="CX144" s="178">
        <v>3</v>
      </c>
      <c r="CY144" s="182" t="s">
        <v>86</v>
      </c>
      <c r="CZ144" s="178">
        <v>3</v>
      </c>
      <c r="DA144" s="179">
        <v>1</v>
      </c>
      <c r="DB144" s="189">
        <v>438</v>
      </c>
      <c r="DC144" s="189">
        <v>287</v>
      </c>
      <c r="DD144" s="189">
        <v>171</v>
      </c>
      <c r="DE144" s="182">
        <f>SUM(C144:DD144)</f>
        <v>70457</v>
      </c>
    </row>
    <row r="145" spans="1:109" s="135" customFormat="1" ht="22.5" customHeight="1">
      <c r="A145" s="133"/>
      <c r="B145" s="134" t="s">
        <v>11</v>
      </c>
      <c r="C145" s="178">
        <v>838</v>
      </c>
      <c r="D145" s="178">
        <v>799</v>
      </c>
      <c r="E145" s="178">
        <v>778</v>
      </c>
      <c r="F145" s="178">
        <v>860</v>
      </c>
      <c r="G145" s="178">
        <v>884</v>
      </c>
      <c r="H145" s="178">
        <v>913</v>
      </c>
      <c r="I145" s="178">
        <v>884</v>
      </c>
      <c r="J145" s="178">
        <v>976</v>
      </c>
      <c r="K145" s="178">
        <v>933</v>
      </c>
      <c r="L145" s="178">
        <v>947</v>
      </c>
      <c r="M145" s="178">
        <v>931</v>
      </c>
      <c r="N145" s="178">
        <v>929</v>
      </c>
      <c r="O145" s="178">
        <v>1019</v>
      </c>
      <c r="P145" s="178">
        <v>958</v>
      </c>
      <c r="Q145" s="178">
        <v>1013</v>
      </c>
      <c r="R145" s="178">
        <v>1241</v>
      </c>
      <c r="S145" s="178">
        <v>1249</v>
      </c>
      <c r="T145" s="178">
        <v>1292</v>
      </c>
      <c r="U145" s="178">
        <v>1117</v>
      </c>
      <c r="V145" s="178">
        <v>987</v>
      </c>
      <c r="W145" s="178">
        <v>1038</v>
      </c>
      <c r="X145" s="178">
        <v>1037</v>
      </c>
      <c r="Y145" s="178">
        <v>1051</v>
      </c>
      <c r="Z145" s="178">
        <v>989</v>
      </c>
      <c r="AA145" s="178">
        <v>958</v>
      </c>
      <c r="AB145" s="178">
        <v>983</v>
      </c>
      <c r="AC145" s="178">
        <v>968</v>
      </c>
      <c r="AD145" s="178">
        <v>1089</v>
      </c>
      <c r="AE145" s="178">
        <v>1140</v>
      </c>
      <c r="AF145" s="178">
        <v>1236</v>
      </c>
      <c r="AG145" s="178">
        <v>1293</v>
      </c>
      <c r="AH145" s="178">
        <v>1317</v>
      </c>
      <c r="AI145" s="178">
        <v>1404</v>
      </c>
      <c r="AJ145" s="178">
        <v>1433</v>
      </c>
      <c r="AK145" s="178">
        <v>1418</v>
      </c>
      <c r="AL145" s="178">
        <v>1408</v>
      </c>
      <c r="AM145" s="178">
        <v>1427</v>
      </c>
      <c r="AN145" s="178">
        <v>1450</v>
      </c>
      <c r="AO145" s="178">
        <v>1467</v>
      </c>
      <c r="AP145" s="178">
        <v>1417</v>
      </c>
      <c r="AQ145" s="178">
        <v>1511</v>
      </c>
      <c r="AR145" s="178">
        <v>1546</v>
      </c>
      <c r="AS145" s="178">
        <v>1518</v>
      </c>
      <c r="AT145" s="178">
        <v>1415</v>
      </c>
      <c r="AU145" s="178">
        <v>1526</v>
      </c>
      <c r="AV145" s="178">
        <v>1456</v>
      </c>
      <c r="AW145" s="178">
        <v>1366</v>
      </c>
      <c r="AX145" s="178">
        <v>1468</v>
      </c>
      <c r="AY145" s="178">
        <v>1540</v>
      </c>
      <c r="AZ145" s="178">
        <v>1315</v>
      </c>
      <c r="BA145" s="178">
        <v>1346</v>
      </c>
      <c r="BB145" s="178">
        <v>1274</v>
      </c>
      <c r="BC145" s="178">
        <v>1307</v>
      </c>
      <c r="BD145" s="178">
        <v>1233</v>
      </c>
      <c r="BE145" s="178">
        <v>1109</v>
      </c>
      <c r="BF145" s="178">
        <v>1084</v>
      </c>
      <c r="BG145" s="178">
        <v>1066</v>
      </c>
      <c r="BH145" s="178">
        <v>984</v>
      </c>
      <c r="BI145" s="178">
        <v>884</v>
      </c>
      <c r="BJ145" s="178">
        <v>785</v>
      </c>
      <c r="BK145" s="178">
        <v>813</v>
      </c>
      <c r="BL145" s="178">
        <v>734</v>
      </c>
      <c r="BM145" s="178">
        <v>709</v>
      </c>
      <c r="BN145" s="178">
        <v>642</v>
      </c>
      <c r="BO145" s="178">
        <v>572</v>
      </c>
      <c r="BP145" s="178">
        <v>495</v>
      </c>
      <c r="BQ145" s="178">
        <v>451</v>
      </c>
      <c r="BR145" s="178">
        <v>416</v>
      </c>
      <c r="BS145" s="178">
        <v>412</v>
      </c>
      <c r="BT145" s="178">
        <v>344</v>
      </c>
      <c r="BU145" s="178">
        <v>399</v>
      </c>
      <c r="BV145" s="178">
        <v>366</v>
      </c>
      <c r="BW145" s="178">
        <v>332</v>
      </c>
      <c r="BX145" s="178">
        <v>358</v>
      </c>
      <c r="BY145" s="178">
        <v>259</v>
      </c>
      <c r="BZ145" s="178">
        <v>272</v>
      </c>
      <c r="CA145" s="178">
        <v>243</v>
      </c>
      <c r="CB145" s="178">
        <v>241</v>
      </c>
      <c r="CC145" s="178">
        <v>185</v>
      </c>
      <c r="CD145" s="178">
        <v>152</v>
      </c>
      <c r="CE145" s="178">
        <v>188</v>
      </c>
      <c r="CF145" s="178">
        <v>99</v>
      </c>
      <c r="CG145" s="178">
        <v>110</v>
      </c>
      <c r="CH145" s="178">
        <v>95</v>
      </c>
      <c r="CI145" s="178">
        <v>97</v>
      </c>
      <c r="CJ145" s="178">
        <v>82</v>
      </c>
      <c r="CK145" s="178">
        <v>53</v>
      </c>
      <c r="CL145" s="178">
        <v>45</v>
      </c>
      <c r="CM145" s="178">
        <v>31</v>
      </c>
      <c r="CN145" s="178">
        <v>21</v>
      </c>
      <c r="CO145" s="178">
        <v>27</v>
      </c>
      <c r="CP145" s="178">
        <v>19</v>
      </c>
      <c r="CQ145" s="178">
        <v>17</v>
      </c>
      <c r="CR145" s="178">
        <v>8</v>
      </c>
      <c r="CS145" s="178">
        <v>9</v>
      </c>
      <c r="CT145" s="178">
        <v>5</v>
      </c>
      <c r="CU145" s="178">
        <v>5</v>
      </c>
      <c r="CV145" s="178">
        <v>5</v>
      </c>
      <c r="CW145" s="182">
        <v>2</v>
      </c>
      <c r="CX145" s="189">
        <v>2</v>
      </c>
      <c r="CY145" s="189">
        <v>1</v>
      </c>
      <c r="CZ145" s="178">
        <v>1</v>
      </c>
      <c r="DA145" s="182" t="s">
        <v>86</v>
      </c>
      <c r="DB145" s="189">
        <v>351</v>
      </c>
      <c r="DC145" s="189">
        <v>246</v>
      </c>
      <c r="DD145" s="189">
        <v>110</v>
      </c>
      <c r="DE145" s="182">
        <f>SUM(C145:DD145)</f>
        <v>79828</v>
      </c>
    </row>
    <row r="146" spans="1:109" s="137" customFormat="1" ht="23.25" customHeight="1">
      <c r="A146" s="121"/>
      <c r="B146" s="136" t="s">
        <v>1</v>
      </c>
      <c r="C146" s="184">
        <f aca="true" t="shared" si="470" ref="C146:M146">SUM(C144:C145)</f>
        <v>1703</v>
      </c>
      <c r="D146" s="184">
        <f t="shared" si="470"/>
        <v>1677</v>
      </c>
      <c r="E146" s="184">
        <f t="shared" si="470"/>
        <v>1635</v>
      </c>
      <c r="F146" s="184">
        <f t="shared" si="470"/>
        <v>1783</v>
      </c>
      <c r="G146" s="184">
        <f t="shared" si="470"/>
        <v>1809</v>
      </c>
      <c r="H146" s="184">
        <f t="shared" si="470"/>
        <v>1861</v>
      </c>
      <c r="I146" s="184">
        <f t="shared" si="470"/>
        <v>1796</v>
      </c>
      <c r="J146" s="184">
        <f t="shared" si="470"/>
        <v>1919</v>
      </c>
      <c r="K146" s="184">
        <f t="shared" si="470"/>
        <v>1903</v>
      </c>
      <c r="L146" s="184">
        <f t="shared" si="470"/>
        <v>1932</v>
      </c>
      <c r="M146" s="184">
        <f t="shared" si="470"/>
        <v>1897</v>
      </c>
      <c r="N146" s="184">
        <f aca="true" t="shared" si="471" ref="N146:X146">SUM(N144:N145)</f>
        <v>1849</v>
      </c>
      <c r="O146" s="184">
        <f t="shared" si="471"/>
        <v>2059</v>
      </c>
      <c r="P146" s="184">
        <f t="shared" si="471"/>
        <v>1951</v>
      </c>
      <c r="Q146" s="184">
        <f t="shared" si="471"/>
        <v>2109</v>
      </c>
      <c r="R146" s="184">
        <f t="shared" si="471"/>
        <v>2441</v>
      </c>
      <c r="S146" s="184">
        <f t="shared" si="471"/>
        <v>2482</v>
      </c>
      <c r="T146" s="184">
        <f t="shared" si="471"/>
        <v>2496</v>
      </c>
      <c r="U146" s="184">
        <f t="shared" si="471"/>
        <v>2264</v>
      </c>
      <c r="V146" s="184">
        <f t="shared" si="471"/>
        <v>2125</v>
      </c>
      <c r="W146" s="184">
        <f t="shared" si="471"/>
        <v>2031</v>
      </c>
      <c r="X146" s="184">
        <f t="shared" si="471"/>
        <v>2064</v>
      </c>
      <c r="Y146" s="184">
        <f aca="true" t="shared" si="472" ref="Y146:AI146">SUM(Y144:Y145)</f>
        <v>2003</v>
      </c>
      <c r="Z146" s="184">
        <f t="shared" si="472"/>
        <v>1929</v>
      </c>
      <c r="AA146" s="184">
        <f t="shared" si="472"/>
        <v>1915</v>
      </c>
      <c r="AB146" s="184">
        <f t="shared" si="472"/>
        <v>1870</v>
      </c>
      <c r="AC146" s="184">
        <f t="shared" si="472"/>
        <v>1887</v>
      </c>
      <c r="AD146" s="184">
        <f t="shared" si="472"/>
        <v>2070</v>
      </c>
      <c r="AE146" s="184">
        <f t="shared" si="472"/>
        <v>2160</v>
      </c>
      <c r="AF146" s="184">
        <f t="shared" si="472"/>
        <v>2310</v>
      </c>
      <c r="AG146" s="184">
        <f t="shared" si="472"/>
        <v>2439</v>
      </c>
      <c r="AH146" s="184">
        <f t="shared" si="472"/>
        <v>2463</v>
      </c>
      <c r="AI146" s="184">
        <f t="shared" si="472"/>
        <v>2658</v>
      </c>
      <c r="AJ146" s="184">
        <f aca="true" t="shared" si="473" ref="AJ146:AT146">SUM(AJ144:AJ145)</f>
        <v>2673</v>
      </c>
      <c r="AK146" s="184">
        <f t="shared" si="473"/>
        <v>2616</v>
      </c>
      <c r="AL146" s="184">
        <f t="shared" si="473"/>
        <v>2680</v>
      </c>
      <c r="AM146" s="184">
        <f t="shared" si="473"/>
        <v>2653</v>
      </c>
      <c r="AN146" s="184">
        <f t="shared" si="473"/>
        <v>2613</v>
      </c>
      <c r="AO146" s="184">
        <f t="shared" si="473"/>
        <v>2697</v>
      </c>
      <c r="AP146" s="184">
        <f t="shared" si="473"/>
        <v>2519</v>
      </c>
      <c r="AQ146" s="184">
        <f t="shared" si="473"/>
        <v>2753</v>
      </c>
      <c r="AR146" s="184">
        <f t="shared" si="473"/>
        <v>2825</v>
      </c>
      <c r="AS146" s="184">
        <f t="shared" si="473"/>
        <v>2738</v>
      </c>
      <c r="AT146" s="184">
        <f t="shared" si="473"/>
        <v>2546</v>
      </c>
      <c r="AU146" s="184">
        <f aca="true" t="shared" si="474" ref="AU146:BE146">SUM(AU144:AU145)</f>
        <v>2739</v>
      </c>
      <c r="AV146" s="184">
        <f t="shared" si="474"/>
        <v>2657</v>
      </c>
      <c r="AW146" s="184">
        <f t="shared" si="474"/>
        <v>2548</v>
      </c>
      <c r="AX146" s="184">
        <f t="shared" si="474"/>
        <v>2681</v>
      </c>
      <c r="AY146" s="184">
        <f t="shared" si="474"/>
        <v>2797</v>
      </c>
      <c r="AZ146" s="184">
        <f t="shared" si="474"/>
        <v>2480</v>
      </c>
      <c r="BA146" s="184">
        <f t="shared" si="474"/>
        <v>2407</v>
      </c>
      <c r="BB146" s="184">
        <f t="shared" si="474"/>
        <v>2340</v>
      </c>
      <c r="BC146" s="184">
        <f t="shared" si="474"/>
        <v>2331</v>
      </c>
      <c r="BD146" s="184">
        <f t="shared" si="474"/>
        <v>2253</v>
      </c>
      <c r="BE146" s="184">
        <f t="shared" si="474"/>
        <v>1996</v>
      </c>
      <c r="BF146" s="184">
        <f aca="true" t="shared" si="475" ref="BF146:BP146">SUM(BF144:BF145)</f>
        <v>1888</v>
      </c>
      <c r="BG146" s="184">
        <f t="shared" si="475"/>
        <v>1940</v>
      </c>
      <c r="BH146" s="184">
        <f t="shared" si="475"/>
        <v>1777</v>
      </c>
      <c r="BI146" s="184">
        <f t="shared" si="475"/>
        <v>1589</v>
      </c>
      <c r="BJ146" s="184">
        <f t="shared" si="475"/>
        <v>1481</v>
      </c>
      <c r="BK146" s="184">
        <f t="shared" si="475"/>
        <v>1435</v>
      </c>
      <c r="BL146" s="184">
        <f t="shared" si="475"/>
        <v>1283</v>
      </c>
      <c r="BM146" s="184">
        <f t="shared" si="475"/>
        <v>1281</v>
      </c>
      <c r="BN146" s="184">
        <f t="shared" si="475"/>
        <v>1124</v>
      </c>
      <c r="BO146" s="184">
        <f t="shared" si="475"/>
        <v>978</v>
      </c>
      <c r="BP146" s="184">
        <f t="shared" si="475"/>
        <v>913</v>
      </c>
      <c r="BQ146" s="184">
        <f aca="true" t="shared" si="476" ref="BQ146:CA146">SUM(BQ144:BQ145)</f>
        <v>798</v>
      </c>
      <c r="BR146" s="184">
        <f t="shared" si="476"/>
        <v>716</v>
      </c>
      <c r="BS146" s="184">
        <f t="shared" si="476"/>
        <v>720</v>
      </c>
      <c r="BT146" s="184">
        <f t="shared" si="476"/>
        <v>599</v>
      </c>
      <c r="BU146" s="184">
        <f t="shared" si="476"/>
        <v>661</v>
      </c>
      <c r="BV146" s="184">
        <f t="shared" si="476"/>
        <v>624</v>
      </c>
      <c r="BW146" s="184">
        <f t="shared" si="476"/>
        <v>532</v>
      </c>
      <c r="BX146" s="184">
        <f t="shared" si="476"/>
        <v>600</v>
      </c>
      <c r="BY146" s="184">
        <f t="shared" si="476"/>
        <v>469</v>
      </c>
      <c r="BZ146" s="184">
        <f t="shared" si="476"/>
        <v>471</v>
      </c>
      <c r="CA146" s="184">
        <f t="shared" si="476"/>
        <v>403</v>
      </c>
      <c r="CB146" s="184">
        <f aca="true" t="shared" si="477" ref="CB146:CL146">SUM(CB144:CB145)</f>
        <v>376</v>
      </c>
      <c r="CC146" s="184">
        <f t="shared" si="477"/>
        <v>299</v>
      </c>
      <c r="CD146" s="184">
        <f t="shared" si="477"/>
        <v>255</v>
      </c>
      <c r="CE146" s="184">
        <f t="shared" si="477"/>
        <v>279</v>
      </c>
      <c r="CF146" s="184">
        <f t="shared" si="477"/>
        <v>171</v>
      </c>
      <c r="CG146" s="184">
        <f t="shared" si="477"/>
        <v>181</v>
      </c>
      <c r="CH146" s="184">
        <f t="shared" si="477"/>
        <v>145</v>
      </c>
      <c r="CI146" s="184">
        <f t="shared" si="477"/>
        <v>144</v>
      </c>
      <c r="CJ146" s="184">
        <f t="shared" si="477"/>
        <v>116</v>
      </c>
      <c r="CK146" s="184">
        <f t="shared" si="477"/>
        <v>89</v>
      </c>
      <c r="CL146" s="184">
        <f t="shared" si="477"/>
        <v>74</v>
      </c>
      <c r="CM146" s="184">
        <f aca="true" t="shared" si="478" ref="CM146:CW146">SUM(CM144:CM145)</f>
        <v>58</v>
      </c>
      <c r="CN146" s="184">
        <f t="shared" si="478"/>
        <v>41</v>
      </c>
      <c r="CO146" s="184">
        <f t="shared" si="478"/>
        <v>35</v>
      </c>
      <c r="CP146" s="184">
        <f t="shared" si="478"/>
        <v>21</v>
      </c>
      <c r="CQ146" s="184">
        <f t="shared" si="478"/>
        <v>23</v>
      </c>
      <c r="CR146" s="184">
        <f t="shared" si="478"/>
        <v>12</v>
      </c>
      <c r="CS146" s="184">
        <f t="shared" si="478"/>
        <v>11</v>
      </c>
      <c r="CT146" s="184">
        <f t="shared" si="478"/>
        <v>7</v>
      </c>
      <c r="CU146" s="184">
        <f t="shared" si="478"/>
        <v>9</v>
      </c>
      <c r="CV146" s="184">
        <f t="shared" si="478"/>
        <v>7</v>
      </c>
      <c r="CW146" s="184">
        <f t="shared" si="478"/>
        <v>4</v>
      </c>
      <c r="CX146" s="184">
        <f aca="true" t="shared" si="479" ref="CX146:DE146">SUM(CX144:CX145)</f>
        <v>5</v>
      </c>
      <c r="CY146" s="184">
        <f t="shared" si="479"/>
        <v>1</v>
      </c>
      <c r="CZ146" s="184">
        <f t="shared" si="479"/>
        <v>4</v>
      </c>
      <c r="DA146" s="185">
        <f t="shared" si="479"/>
        <v>1</v>
      </c>
      <c r="DB146" s="184">
        <f t="shared" si="479"/>
        <v>789</v>
      </c>
      <c r="DC146" s="184">
        <f t="shared" si="479"/>
        <v>533</v>
      </c>
      <c r="DD146" s="184">
        <f t="shared" si="479"/>
        <v>281</v>
      </c>
      <c r="DE146" s="184">
        <f t="shared" si="479"/>
        <v>150285</v>
      </c>
    </row>
    <row r="147" spans="1:109" s="135" customFormat="1" ht="22.5" customHeight="1">
      <c r="A147" s="133" t="s">
        <v>110</v>
      </c>
      <c r="B147" s="134" t="s">
        <v>10</v>
      </c>
      <c r="C147" s="178">
        <v>1072</v>
      </c>
      <c r="D147" s="178">
        <v>1133</v>
      </c>
      <c r="E147" s="178">
        <v>1104</v>
      </c>
      <c r="F147" s="178">
        <v>1193</v>
      </c>
      <c r="G147" s="178">
        <v>1178</v>
      </c>
      <c r="H147" s="178">
        <v>1290</v>
      </c>
      <c r="I147" s="178">
        <v>1251</v>
      </c>
      <c r="J147" s="178">
        <v>1224</v>
      </c>
      <c r="K147" s="178">
        <v>1204</v>
      </c>
      <c r="L147" s="178">
        <v>1229</v>
      </c>
      <c r="M147" s="178">
        <v>1245</v>
      </c>
      <c r="N147" s="178">
        <v>1204</v>
      </c>
      <c r="O147" s="178">
        <v>1293</v>
      </c>
      <c r="P147" s="178">
        <v>1244</v>
      </c>
      <c r="Q147" s="178">
        <v>1282</v>
      </c>
      <c r="R147" s="178">
        <v>1388</v>
      </c>
      <c r="S147" s="178">
        <v>1398</v>
      </c>
      <c r="T147" s="178">
        <v>1341</v>
      </c>
      <c r="U147" s="178">
        <v>1204</v>
      </c>
      <c r="V147" s="178">
        <v>1217</v>
      </c>
      <c r="W147" s="178">
        <v>1170</v>
      </c>
      <c r="X147" s="178">
        <v>984</v>
      </c>
      <c r="Y147" s="178">
        <v>920</v>
      </c>
      <c r="Z147" s="178">
        <v>941</v>
      </c>
      <c r="AA147" s="178">
        <v>919</v>
      </c>
      <c r="AB147" s="178">
        <v>911</v>
      </c>
      <c r="AC147" s="178">
        <v>976</v>
      </c>
      <c r="AD147" s="178">
        <v>1004</v>
      </c>
      <c r="AE147" s="178">
        <v>1007</v>
      </c>
      <c r="AF147" s="178">
        <v>1125</v>
      </c>
      <c r="AG147" s="178">
        <v>1140</v>
      </c>
      <c r="AH147" s="178">
        <v>1230</v>
      </c>
      <c r="AI147" s="178">
        <v>1284</v>
      </c>
      <c r="AJ147" s="178">
        <v>1247</v>
      </c>
      <c r="AK147" s="178">
        <v>1302</v>
      </c>
      <c r="AL147" s="178">
        <v>1339</v>
      </c>
      <c r="AM147" s="178">
        <v>1349</v>
      </c>
      <c r="AN147" s="178">
        <v>1457</v>
      </c>
      <c r="AO147" s="178">
        <v>1453</v>
      </c>
      <c r="AP147" s="178">
        <v>1443</v>
      </c>
      <c r="AQ147" s="178">
        <v>1456</v>
      </c>
      <c r="AR147" s="178">
        <v>1554</v>
      </c>
      <c r="AS147" s="178">
        <v>1483</v>
      </c>
      <c r="AT147" s="178">
        <v>1561</v>
      </c>
      <c r="AU147" s="178">
        <v>1597</v>
      </c>
      <c r="AV147" s="178">
        <v>1455</v>
      </c>
      <c r="AW147" s="178">
        <v>1376</v>
      </c>
      <c r="AX147" s="178">
        <v>1366</v>
      </c>
      <c r="AY147" s="178">
        <v>1312</v>
      </c>
      <c r="AZ147" s="178">
        <v>1239</v>
      </c>
      <c r="BA147" s="178">
        <v>1087</v>
      </c>
      <c r="BB147" s="178">
        <v>971</v>
      </c>
      <c r="BC147" s="178">
        <v>1024</v>
      </c>
      <c r="BD147" s="178">
        <v>875</v>
      </c>
      <c r="BE147" s="178">
        <v>745</v>
      </c>
      <c r="BF147" s="178">
        <v>756</v>
      </c>
      <c r="BG147" s="178">
        <v>739</v>
      </c>
      <c r="BH147" s="178">
        <v>608</v>
      </c>
      <c r="BI147" s="178">
        <v>587</v>
      </c>
      <c r="BJ147" s="178">
        <v>510</v>
      </c>
      <c r="BK147" s="178">
        <v>519</v>
      </c>
      <c r="BL147" s="178">
        <v>497</v>
      </c>
      <c r="BM147" s="178">
        <v>399</v>
      </c>
      <c r="BN147" s="178">
        <v>426</v>
      </c>
      <c r="BO147" s="178">
        <v>389</v>
      </c>
      <c r="BP147" s="178">
        <v>326</v>
      </c>
      <c r="BQ147" s="178">
        <v>313</v>
      </c>
      <c r="BR147" s="178">
        <v>239</v>
      </c>
      <c r="BS147" s="178">
        <v>246</v>
      </c>
      <c r="BT147" s="178">
        <v>229</v>
      </c>
      <c r="BU147" s="178">
        <v>270</v>
      </c>
      <c r="BV147" s="178">
        <v>227</v>
      </c>
      <c r="BW147" s="178">
        <v>203</v>
      </c>
      <c r="BX147" s="178">
        <v>207</v>
      </c>
      <c r="BY147" s="178">
        <v>184</v>
      </c>
      <c r="BZ147" s="178">
        <v>187</v>
      </c>
      <c r="CA147" s="178">
        <v>155</v>
      </c>
      <c r="CB147" s="178">
        <v>130</v>
      </c>
      <c r="CC147" s="178">
        <v>118</v>
      </c>
      <c r="CD147" s="178">
        <v>107</v>
      </c>
      <c r="CE147" s="178">
        <v>95</v>
      </c>
      <c r="CF147" s="178">
        <v>97</v>
      </c>
      <c r="CG147" s="178">
        <v>77</v>
      </c>
      <c r="CH147" s="178">
        <v>52</v>
      </c>
      <c r="CI147" s="178">
        <v>57</v>
      </c>
      <c r="CJ147" s="178">
        <v>42</v>
      </c>
      <c r="CK147" s="178">
        <v>42</v>
      </c>
      <c r="CL147" s="178">
        <v>33</v>
      </c>
      <c r="CM147" s="178">
        <v>24</v>
      </c>
      <c r="CN147" s="178">
        <v>18</v>
      </c>
      <c r="CO147" s="178">
        <v>15</v>
      </c>
      <c r="CP147" s="178">
        <v>10</v>
      </c>
      <c r="CQ147" s="178">
        <v>8</v>
      </c>
      <c r="CR147" s="178">
        <v>6</v>
      </c>
      <c r="CS147" s="178">
        <v>4</v>
      </c>
      <c r="CT147" s="178">
        <v>2</v>
      </c>
      <c r="CU147" s="178">
        <v>3</v>
      </c>
      <c r="CV147" s="178">
        <v>5</v>
      </c>
      <c r="CW147" s="178">
        <v>2</v>
      </c>
      <c r="CX147" s="178">
        <v>3</v>
      </c>
      <c r="CY147" s="178">
        <v>1</v>
      </c>
      <c r="CZ147" s="182">
        <v>10</v>
      </c>
      <c r="DA147" s="182" t="s">
        <v>668</v>
      </c>
      <c r="DB147" s="189">
        <v>274</v>
      </c>
      <c r="DC147" s="189">
        <v>100</v>
      </c>
      <c r="DD147" s="189">
        <v>134</v>
      </c>
      <c r="DE147" s="182">
        <f>SUM(C147:DD147)</f>
        <v>76681</v>
      </c>
    </row>
    <row r="148" spans="1:109" s="135" customFormat="1" ht="22.5" customHeight="1">
      <c r="A148" s="133"/>
      <c r="B148" s="134" t="s">
        <v>11</v>
      </c>
      <c r="C148" s="178">
        <v>1025</v>
      </c>
      <c r="D148" s="178">
        <v>1071</v>
      </c>
      <c r="E148" s="178">
        <v>1057</v>
      </c>
      <c r="F148" s="178">
        <v>1098</v>
      </c>
      <c r="G148" s="178">
        <v>1138</v>
      </c>
      <c r="H148" s="178">
        <v>1206</v>
      </c>
      <c r="I148" s="178">
        <v>1142</v>
      </c>
      <c r="J148" s="178">
        <v>1223</v>
      </c>
      <c r="K148" s="178">
        <v>1174</v>
      </c>
      <c r="L148" s="178">
        <v>1183</v>
      </c>
      <c r="M148" s="178">
        <v>1173</v>
      </c>
      <c r="N148" s="178">
        <v>1146</v>
      </c>
      <c r="O148" s="178">
        <v>1189</v>
      </c>
      <c r="P148" s="178">
        <v>1182</v>
      </c>
      <c r="Q148" s="178">
        <v>1226</v>
      </c>
      <c r="R148" s="178">
        <v>1351</v>
      </c>
      <c r="S148" s="178">
        <v>1279</v>
      </c>
      <c r="T148" s="178">
        <v>1393</v>
      </c>
      <c r="U148" s="178">
        <v>1206</v>
      </c>
      <c r="V148" s="178">
        <v>1162</v>
      </c>
      <c r="W148" s="178">
        <v>1161</v>
      </c>
      <c r="X148" s="178">
        <v>1118</v>
      </c>
      <c r="Y148" s="178">
        <v>1129</v>
      </c>
      <c r="Z148" s="178">
        <v>1032</v>
      </c>
      <c r="AA148" s="178">
        <v>947</v>
      </c>
      <c r="AB148" s="178">
        <v>1002</v>
      </c>
      <c r="AC148" s="178">
        <v>1040</v>
      </c>
      <c r="AD148" s="178">
        <v>1063</v>
      </c>
      <c r="AE148" s="178">
        <v>1005</v>
      </c>
      <c r="AF148" s="178">
        <v>1237</v>
      </c>
      <c r="AG148" s="178">
        <v>1303</v>
      </c>
      <c r="AH148" s="178">
        <v>1269</v>
      </c>
      <c r="AI148" s="178">
        <v>1440</v>
      </c>
      <c r="AJ148" s="178">
        <v>1517</v>
      </c>
      <c r="AK148" s="178">
        <v>1487</v>
      </c>
      <c r="AL148" s="178">
        <v>1626</v>
      </c>
      <c r="AM148" s="178">
        <v>1579</v>
      </c>
      <c r="AN148" s="178">
        <v>1624</v>
      </c>
      <c r="AO148" s="178">
        <v>1568</v>
      </c>
      <c r="AP148" s="178">
        <v>1557</v>
      </c>
      <c r="AQ148" s="178">
        <v>1564</v>
      </c>
      <c r="AR148" s="178">
        <v>1717</v>
      </c>
      <c r="AS148" s="178">
        <v>1609</v>
      </c>
      <c r="AT148" s="178">
        <v>1649</v>
      </c>
      <c r="AU148" s="178">
        <v>1605</v>
      </c>
      <c r="AV148" s="178">
        <v>1494</v>
      </c>
      <c r="AW148" s="178">
        <v>1436</v>
      </c>
      <c r="AX148" s="178">
        <v>1431</v>
      </c>
      <c r="AY148" s="178">
        <v>1291</v>
      </c>
      <c r="AZ148" s="178">
        <v>1162</v>
      </c>
      <c r="BA148" s="178">
        <v>1122</v>
      </c>
      <c r="BB148" s="178">
        <v>1045</v>
      </c>
      <c r="BC148" s="178">
        <v>1058</v>
      </c>
      <c r="BD148" s="178">
        <v>937</v>
      </c>
      <c r="BE148" s="178">
        <v>799</v>
      </c>
      <c r="BF148" s="178">
        <v>848</v>
      </c>
      <c r="BG148" s="178">
        <v>786</v>
      </c>
      <c r="BH148" s="178">
        <v>717</v>
      </c>
      <c r="BI148" s="178">
        <v>688</v>
      </c>
      <c r="BJ148" s="178">
        <v>607</v>
      </c>
      <c r="BK148" s="178">
        <v>596</v>
      </c>
      <c r="BL148" s="178">
        <v>538</v>
      </c>
      <c r="BM148" s="178">
        <v>492</v>
      </c>
      <c r="BN148" s="178">
        <v>481</v>
      </c>
      <c r="BO148" s="178">
        <v>377</v>
      </c>
      <c r="BP148" s="178">
        <v>360</v>
      </c>
      <c r="BQ148" s="178">
        <v>340</v>
      </c>
      <c r="BR148" s="178">
        <v>295</v>
      </c>
      <c r="BS148" s="178">
        <v>314</v>
      </c>
      <c r="BT148" s="178">
        <v>244</v>
      </c>
      <c r="BU148" s="178">
        <v>337</v>
      </c>
      <c r="BV148" s="178">
        <v>272</v>
      </c>
      <c r="BW148" s="178">
        <v>287</v>
      </c>
      <c r="BX148" s="178">
        <v>265</v>
      </c>
      <c r="BY148" s="178">
        <v>248</v>
      </c>
      <c r="BZ148" s="178">
        <v>240</v>
      </c>
      <c r="CA148" s="178">
        <v>206</v>
      </c>
      <c r="CB148" s="178">
        <v>168</v>
      </c>
      <c r="CC148" s="178">
        <v>197</v>
      </c>
      <c r="CD148" s="178">
        <v>146</v>
      </c>
      <c r="CE148" s="178">
        <v>132</v>
      </c>
      <c r="CF148" s="178">
        <v>121</v>
      </c>
      <c r="CG148" s="178">
        <v>99</v>
      </c>
      <c r="CH148" s="178">
        <v>79</v>
      </c>
      <c r="CI148" s="178">
        <v>78</v>
      </c>
      <c r="CJ148" s="178">
        <v>76</v>
      </c>
      <c r="CK148" s="178">
        <v>62</v>
      </c>
      <c r="CL148" s="178">
        <v>57</v>
      </c>
      <c r="CM148" s="178">
        <v>49</v>
      </c>
      <c r="CN148" s="178">
        <v>26</v>
      </c>
      <c r="CO148" s="178">
        <v>30</v>
      </c>
      <c r="CP148" s="178">
        <v>19</v>
      </c>
      <c r="CQ148" s="178">
        <v>24</v>
      </c>
      <c r="CR148" s="178">
        <v>12</v>
      </c>
      <c r="CS148" s="178">
        <v>13</v>
      </c>
      <c r="CT148" s="178">
        <v>7</v>
      </c>
      <c r="CU148" s="178">
        <v>10</v>
      </c>
      <c r="CV148" s="189" t="s">
        <v>86</v>
      </c>
      <c r="CW148" s="178">
        <v>4</v>
      </c>
      <c r="CX148" s="178">
        <v>7</v>
      </c>
      <c r="CY148" s="178">
        <v>3</v>
      </c>
      <c r="CZ148" s="178">
        <v>6</v>
      </c>
      <c r="DA148" s="183">
        <v>1</v>
      </c>
      <c r="DB148" s="189">
        <v>202</v>
      </c>
      <c r="DC148" s="189">
        <v>61</v>
      </c>
      <c r="DD148" s="189">
        <v>69</v>
      </c>
      <c r="DE148" s="182">
        <f>SUM(C148:DD148)</f>
        <v>80543</v>
      </c>
    </row>
    <row r="149" spans="1:109" s="137" customFormat="1" ht="23.25" customHeight="1">
      <c r="A149" s="121"/>
      <c r="B149" s="136" t="s">
        <v>1</v>
      </c>
      <c r="C149" s="184">
        <f aca="true" t="shared" si="480" ref="C149:M149">SUM(C147:C148)</f>
        <v>2097</v>
      </c>
      <c r="D149" s="184">
        <f t="shared" si="480"/>
        <v>2204</v>
      </c>
      <c r="E149" s="184">
        <f t="shared" si="480"/>
        <v>2161</v>
      </c>
      <c r="F149" s="184">
        <f t="shared" si="480"/>
        <v>2291</v>
      </c>
      <c r="G149" s="184">
        <f t="shared" si="480"/>
        <v>2316</v>
      </c>
      <c r="H149" s="184">
        <f t="shared" si="480"/>
        <v>2496</v>
      </c>
      <c r="I149" s="184">
        <f t="shared" si="480"/>
        <v>2393</v>
      </c>
      <c r="J149" s="184">
        <f t="shared" si="480"/>
        <v>2447</v>
      </c>
      <c r="K149" s="184">
        <f t="shared" si="480"/>
        <v>2378</v>
      </c>
      <c r="L149" s="184">
        <f t="shared" si="480"/>
        <v>2412</v>
      </c>
      <c r="M149" s="184">
        <f t="shared" si="480"/>
        <v>2418</v>
      </c>
      <c r="N149" s="184">
        <f aca="true" t="shared" si="481" ref="N149:X149">SUM(N147:N148)</f>
        <v>2350</v>
      </c>
      <c r="O149" s="184">
        <f t="shared" si="481"/>
        <v>2482</v>
      </c>
      <c r="P149" s="184">
        <f t="shared" si="481"/>
        <v>2426</v>
      </c>
      <c r="Q149" s="184">
        <f t="shared" si="481"/>
        <v>2508</v>
      </c>
      <c r="R149" s="184">
        <f t="shared" si="481"/>
        <v>2739</v>
      </c>
      <c r="S149" s="184">
        <f t="shared" si="481"/>
        <v>2677</v>
      </c>
      <c r="T149" s="184">
        <f t="shared" si="481"/>
        <v>2734</v>
      </c>
      <c r="U149" s="184">
        <f t="shared" si="481"/>
        <v>2410</v>
      </c>
      <c r="V149" s="184">
        <f t="shared" si="481"/>
        <v>2379</v>
      </c>
      <c r="W149" s="184">
        <f t="shared" si="481"/>
        <v>2331</v>
      </c>
      <c r="X149" s="184">
        <f t="shared" si="481"/>
        <v>2102</v>
      </c>
      <c r="Y149" s="184">
        <f aca="true" t="shared" si="482" ref="Y149:AI149">SUM(Y147:Y148)</f>
        <v>2049</v>
      </c>
      <c r="Z149" s="184">
        <f t="shared" si="482"/>
        <v>1973</v>
      </c>
      <c r="AA149" s="184">
        <f t="shared" si="482"/>
        <v>1866</v>
      </c>
      <c r="AB149" s="184">
        <f t="shared" si="482"/>
        <v>1913</v>
      </c>
      <c r="AC149" s="184">
        <f t="shared" si="482"/>
        <v>2016</v>
      </c>
      <c r="AD149" s="184">
        <f t="shared" si="482"/>
        <v>2067</v>
      </c>
      <c r="AE149" s="184">
        <f t="shared" si="482"/>
        <v>2012</v>
      </c>
      <c r="AF149" s="184">
        <f t="shared" si="482"/>
        <v>2362</v>
      </c>
      <c r="AG149" s="184">
        <f t="shared" si="482"/>
        <v>2443</v>
      </c>
      <c r="AH149" s="184">
        <f t="shared" si="482"/>
        <v>2499</v>
      </c>
      <c r="AI149" s="184">
        <f t="shared" si="482"/>
        <v>2724</v>
      </c>
      <c r="AJ149" s="184">
        <f aca="true" t="shared" si="483" ref="AJ149:AT149">SUM(AJ147:AJ148)</f>
        <v>2764</v>
      </c>
      <c r="AK149" s="184">
        <f t="shared" si="483"/>
        <v>2789</v>
      </c>
      <c r="AL149" s="184">
        <f t="shared" si="483"/>
        <v>2965</v>
      </c>
      <c r="AM149" s="184">
        <f t="shared" si="483"/>
        <v>2928</v>
      </c>
      <c r="AN149" s="184">
        <f t="shared" si="483"/>
        <v>3081</v>
      </c>
      <c r="AO149" s="184">
        <f t="shared" si="483"/>
        <v>3021</v>
      </c>
      <c r="AP149" s="184">
        <f t="shared" si="483"/>
        <v>3000</v>
      </c>
      <c r="AQ149" s="184">
        <f t="shared" si="483"/>
        <v>3020</v>
      </c>
      <c r="AR149" s="184">
        <f t="shared" si="483"/>
        <v>3271</v>
      </c>
      <c r="AS149" s="184">
        <f t="shared" si="483"/>
        <v>3092</v>
      </c>
      <c r="AT149" s="184">
        <f t="shared" si="483"/>
        <v>3210</v>
      </c>
      <c r="AU149" s="184">
        <f aca="true" t="shared" si="484" ref="AU149:BE149">SUM(AU147:AU148)</f>
        <v>3202</v>
      </c>
      <c r="AV149" s="184">
        <f t="shared" si="484"/>
        <v>2949</v>
      </c>
      <c r="AW149" s="184">
        <f t="shared" si="484"/>
        <v>2812</v>
      </c>
      <c r="AX149" s="184">
        <f t="shared" si="484"/>
        <v>2797</v>
      </c>
      <c r="AY149" s="184">
        <f t="shared" si="484"/>
        <v>2603</v>
      </c>
      <c r="AZ149" s="184">
        <f t="shared" si="484"/>
        <v>2401</v>
      </c>
      <c r="BA149" s="184">
        <f t="shared" si="484"/>
        <v>2209</v>
      </c>
      <c r="BB149" s="184">
        <f t="shared" si="484"/>
        <v>2016</v>
      </c>
      <c r="BC149" s="184">
        <f t="shared" si="484"/>
        <v>2082</v>
      </c>
      <c r="BD149" s="184">
        <f t="shared" si="484"/>
        <v>1812</v>
      </c>
      <c r="BE149" s="184">
        <f t="shared" si="484"/>
        <v>1544</v>
      </c>
      <c r="BF149" s="184">
        <f aca="true" t="shared" si="485" ref="BF149:BP149">SUM(BF147:BF148)</f>
        <v>1604</v>
      </c>
      <c r="BG149" s="184">
        <f t="shared" si="485"/>
        <v>1525</v>
      </c>
      <c r="BH149" s="184">
        <f t="shared" si="485"/>
        <v>1325</v>
      </c>
      <c r="BI149" s="184">
        <f t="shared" si="485"/>
        <v>1275</v>
      </c>
      <c r="BJ149" s="184">
        <f t="shared" si="485"/>
        <v>1117</v>
      </c>
      <c r="BK149" s="184">
        <f t="shared" si="485"/>
        <v>1115</v>
      </c>
      <c r="BL149" s="184">
        <f t="shared" si="485"/>
        <v>1035</v>
      </c>
      <c r="BM149" s="184">
        <f t="shared" si="485"/>
        <v>891</v>
      </c>
      <c r="BN149" s="184">
        <f t="shared" si="485"/>
        <v>907</v>
      </c>
      <c r="BO149" s="184">
        <f t="shared" si="485"/>
        <v>766</v>
      </c>
      <c r="BP149" s="184">
        <f t="shared" si="485"/>
        <v>686</v>
      </c>
      <c r="BQ149" s="184">
        <f aca="true" t="shared" si="486" ref="BQ149:CA149">SUM(BQ147:BQ148)</f>
        <v>653</v>
      </c>
      <c r="BR149" s="184">
        <f t="shared" si="486"/>
        <v>534</v>
      </c>
      <c r="BS149" s="184">
        <f t="shared" si="486"/>
        <v>560</v>
      </c>
      <c r="BT149" s="184">
        <f t="shared" si="486"/>
        <v>473</v>
      </c>
      <c r="BU149" s="184">
        <f t="shared" si="486"/>
        <v>607</v>
      </c>
      <c r="BV149" s="184">
        <f t="shared" si="486"/>
        <v>499</v>
      </c>
      <c r="BW149" s="184">
        <f t="shared" si="486"/>
        <v>490</v>
      </c>
      <c r="BX149" s="184">
        <f t="shared" si="486"/>
        <v>472</v>
      </c>
      <c r="BY149" s="184">
        <f t="shared" si="486"/>
        <v>432</v>
      </c>
      <c r="BZ149" s="184">
        <f t="shared" si="486"/>
        <v>427</v>
      </c>
      <c r="CA149" s="184">
        <f t="shared" si="486"/>
        <v>361</v>
      </c>
      <c r="CB149" s="184">
        <f aca="true" t="shared" si="487" ref="CB149:CL149">SUM(CB147:CB148)</f>
        <v>298</v>
      </c>
      <c r="CC149" s="184">
        <f t="shared" si="487"/>
        <v>315</v>
      </c>
      <c r="CD149" s="184">
        <f t="shared" si="487"/>
        <v>253</v>
      </c>
      <c r="CE149" s="184">
        <f t="shared" si="487"/>
        <v>227</v>
      </c>
      <c r="CF149" s="184">
        <f t="shared" si="487"/>
        <v>218</v>
      </c>
      <c r="CG149" s="184">
        <f t="shared" si="487"/>
        <v>176</v>
      </c>
      <c r="CH149" s="184">
        <f t="shared" si="487"/>
        <v>131</v>
      </c>
      <c r="CI149" s="184">
        <f t="shared" si="487"/>
        <v>135</v>
      </c>
      <c r="CJ149" s="184">
        <f t="shared" si="487"/>
        <v>118</v>
      </c>
      <c r="CK149" s="184">
        <f t="shared" si="487"/>
        <v>104</v>
      </c>
      <c r="CL149" s="184">
        <f t="shared" si="487"/>
        <v>90</v>
      </c>
      <c r="CM149" s="184">
        <f aca="true" t="shared" si="488" ref="CM149:CW149">SUM(CM147:CM148)</f>
        <v>73</v>
      </c>
      <c r="CN149" s="184">
        <f t="shared" si="488"/>
        <v>44</v>
      </c>
      <c r="CO149" s="184">
        <f t="shared" si="488"/>
        <v>45</v>
      </c>
      <c r="CP149" s="184">
        <f t="shared" si="488"/>
        <v>29</v>
      </c>
      <c r="CQ149" s="184">
        <f t="shared" si="488"/>
        <v>32</v>
      </c>
      <c r="CR149" s="184">
        <f t="shared" si="488"/>
        <v>18</v>
      </c>
      <c r="CS149" s="184">
        <f t="shared" si="488"/>
        <v>17</v>
      </c>
      <c r="CT149" s="184">
        <f t="shared" si="488"/>
        <v>9</v>
      </c>
      <c r="CU149" s="184">
        <f t="shared" si="488"/>
        <v>13</v>
      </c>
      <c r="CV149" s="184">
        <f t="shared" si="488"/>
        <v>5</v>
      </c>
      <c r="CW149" s="184">
        <f t="shared" si="488"/>
        <v>6</v>
      </c>
      <c r="CX149" s="184">
        <f aca="true" t="shared" si="489" ref="CX149:DE149">SUM(CX147:CX148)</f>
        <v>10</v>
      </c>
      <c r="CY149" s="184">
        <f t="shared" si="489"/>
        <v>4</v>
      </c>
      <c r="CZ149" s="184">
        <f t="shared" si="489"/>
        <v>16</v>
      </c>
      <c r="DA149" s="185">
        <f t="shared" si="489"/>
        <v>1</v>
      </c>
      <c r="DB149" s="184">
        <f t="shared" si="489"/>
        <v>476</v>
      </c>
      <c r="DC149" s="184">
        <f t="shared" si="489"/>
        <v>161</v>
      </c>
      <c r="DD149" s="184">
        <f t="shared" si="489"/>
        <v>203</v>
      </c>
      <c r="DE149" s="184">
        <f t="shared" si="489"/>
        <v>157224</v>
      </c>
    </row>
    <row r="150" spans="1:109" s="135" customFormat="1" ht="22.5" customHeight="1">
      <c r="A150" s="133" t="s">
        <v>134</v>
      </c>
      <c r="B150" s="134" t="s">
        <v>10</v>
      </c>
      <c r="C150" s="178">
        <v>449</v>
      </c>
      <c r="D150" s="178">
        <v>476</v>
      </c>
      <c r="E150" s="178">
        <v>456</v>
      </c>
      <c r="F150" s="178">
        <v>478</v>
      </c>
      <c r="G150" s="178">
        <v>490</v>
      </c>
      <c r="H150" s="178">
        <v>504</v>
      </c>
      <c r="I150" s="178">
        <v>556</v>
      </c>
      <c r="J150" s="178">
        <v>539</v>
      </c>
      <c r="K150" s="178">
        <v>516</v>
      </c>
      <c r="L150" s="178">
        <v>575</v>
      </c>
      <c r="M150" s="178">
        <v>550</v>
      </c>
      <c r="N150" s="178">
        <v>585</v>
      </c>
      <c r="O150" s="178">
        <v>611</v>
      </c>
      <c r="P150" s="178">
        <v>632</v>
      </c>
      <c r="Q150" s="178">
        <v>651</v>
      </c>
      <c r="R150" s="178">
        <v>737</v>
      </c>
      <c r="S150" s="178">
        <v>784</v>
      </c>
      <c r="T150" s="178">
        <v>737</v>
      </c>
      <c r="U150" s="178">
        <v>745</v>
      </c>
      <c r="V150" s="178">
        <v>675</v>
      </c>
      <c r="W150" s="178">
        <v>718</v>
      </c>
      <c r="X150" s="178">
        <v>1211</v>
      </c>
      <c r="Y150" s="178">
        <v>1322</v>
      </c>
      <c r="Z150" s="178">
        <v>761</v>
      </c>
      <c r="AA150" s="178">
        <v>724</v>
      </c>
      <c r="AB150" s="178">
        <v>656</v>
      </c>
      <c r="AC150" s="178">
        <v>758</v>
      </c>
      <c r="AD150" s="178">
        <v>768</v>
      </c>
      <c r="AE150" s="178">
        <v>746</v>
      </c>
      <c r="AF150" s="178">
        <v>732</v>
      </c>
      <c r="AG150" s="178">
        <v>806</v>
      </c>
      <c r="AH150" s="178">
        <v>825</v>
      </c>
      <c r="AI150" s="178">
        <v>864</v>
      </c>
      <c r="AJ150" s="178">
        <v>872</v>
      </c>
      <c r="AK150" s="178">
        <v>806</v>
      </c>
      <c r="AL150" s="178">
        <v>815</v>
      </c>
      <c r="AM150" s="178">
        <v>917</v>
      </c>
      <c r="AN150" s="178">
        <v>808</v>
      </c>
      <c r="AO150" s="178">
        <v>915</v>
      </c>
      <c r="AP150" s="178">
        <v>866</v>
      </c>
      <c r="AQ150" s="178">
        <v>831</v>
      </c>
      <c r="AR150" s="178">
        <v>863</v>
      </c>
      <c r="AS150" s="178">
        <v>844</v>
      </c>
      <c r="AT150" s="178">
        <v>845</v>
      </c>
      <c r="AU150" s="178">
        <v>802</v>
      </c>
      <c r="AV150" s="178">
        <v>738</v>
      </c>
      <c r="AW150" s="178">
        <v>747</v>
      </c>
      <c r="AX150" s="178">
        <v>763</v>
      </c>
      <c r="AY150" s="178">
        <v>799</v>
      </c>
      <c r="AZ150" s="178">
        <v>808</v>
      </c>
      <c r="BA150" s="178">
        <v>833</v>
      </c>
      <c r="BB150" s="178">
        <v>847</v>
      </c>
      <c r="BC150" s="178">
        <v>808</v>
      </c>
      <c r="BD150" s="178">
        <v>824</v>
      </c>
      <c r="BE150" s="178">
        <v>777</v>
      </c>
      <c r="BF150" s="178">
        <v>674</v>
      </c>
      <c r="BG150" s="178">
        <v>680</v>
      </c>
      <c r="BH150" s="178">
        <v>653</v>
      </c>
      <c r="BI150" s="178">
        <v>624</v>
      </c>
      <c r="BJ150" s="178">
        <v>637</v>
      </c>
      <c r="BK150" s="178">
        <v>544</v>
      </c>
      <c r="BL150" s="178">
        <v>556</v>
      </c>
      <c r="BM150" s="178">
        <v>525</v>
      </c>
      <c r="BN150" s="178">
        <v>484</v>
      </c>
      <c r="BO150" s="178">
        <v>415</v>
      </c>
      <c r="BP150" s="178">
        <v>387</v>
      </c>
      <c r="BQ150" s="178">
        <v>356</v>
      </c>
      <c r="BR150" s="178">
        <v>339</v>
      </c>
      <c r="BS150" s="178">
        <v>329</v>
      </c>
      <c r="BT150" s="178">
        <v>310</v>
      </c>
      <c r="BU150" s="178">
        <v>282</v>
      </c>
      <c r="BV150" s="178">
        <v>305</v>
      </c>
      <c r="BW150" s="178">
        <v>231</v>
      </c>
      <c r="BX150" s="178">
        <v>258</v>
      </c>
      <c r="BY150" s="178">
        <v>213</v>
      </c>
      <c r="BZ150" s="178">
        <v>209</v>
      </c>
      <c r="CA150" s="178">
        <v>186</v>
      </c>
      <c r="CB150" s="178">
        <v>155</v>
      </c>
      <c r="CC150" s="178">
        <v>148</v>
      </c>
      <c r="CD150" s="178">
        <v>120</v>
      </c>
      <c r="CE150" s="178">
        <v>120</v>
      </c>
      <c r="CF150" s="178">
        <v>87</v>
      </c>
      <c r="CG150" s="178">
        <v>78</v>
      </c>
      <c r="CH150" s="178">
        <v>68</v>
      </c>
      <c r="CI150" s="178">
        <v>77</v>
      </c>
      <c r="CJ150" s="178">
        <v>50</v>
      </c>
      <c r="CK150" s="178">
        <v>37</v>
      </c>
      <c r="CL150" s="178">
        <v>33</v>
      </c>
      <c r="CM150" s="178">
        <v>29</v>
      </c>
      <c r="CN150" s="178">
        <v>23</v>
      </c>
      <c r="CO150" s="178">
        <v>19</v>
      </c>
      <c r="CP150" s="178">
        <v>12</v>
      </c>
      <c r="CQ150" s="178">
        <v>11</v>
      </c>
      <c r="CR150" s="178">
        <v>2</v>
      </c>
      <c r="CS150" s="178">
        <v>5</v>
      </c>
      <c r="CT150" s="178">
        <v>5</v>
      </c>
      <c r="CU150" s="178">
        <v>11</v>
      </c>
      <c r="CV150" s="178">
        <v>1</v>
      </c>
      <c r="CW150" s="178">
        <v>2</v>
      </c>
      <c r="CX150" s="178">
        <v>3</v>
      </c>
      <c r="CY150" s="178">
        <v>2</v>
      </c>
      <c r="CZ150" s="178">
        <v>6</v>
      </c>
      <c r="DA150" s="182" t="s">
        <v>86</v>
      </c>
      <c r="DB150" s="189">
        <v>848</v>
      </c>
      <c r="DC150" s="189">
        <v>142</v>
      </c>
      <c r="DD150" s="189">
        <v>540</v>
      </c>
      <c r="DE150" s="182">
        <f>SUM(C150:DD150)</f>
        <v>52596</v>
      </c>
    </row>
    <row r="151" spans="1:109" s="135" customFormat="1" ht="22.5" customHeight="1">
      <c r="A151" s="133"/>
      <c r="B151" s="134" t="s">
        <v>11</v>
      </c>
      <c r="C151" s="178">
        <v>404</v>
      </c>
      <c r="D151" s="178">
        <v>420</v>
      </c>
      <c r="E151" s="178">
        <v>468</v>
      </c>
      <c r="F151" s="178">
        <v>446</v>
      </c>
      <c r="G151" s="178">
        <v>497</v>
      </c>
      <c r="H151" s="178">
        <v>538</v>
      </c>
      <c r="I151" s="178">
        <v>571</v>
      </c>
      <c r="J151" s="178">
        <v>551</v>
      </c>
      <c r="K151" s="178">
        <v>537</v>
      </c>
      <c r="L151" s="178">
        <v>551</v>
      </c>
      <c r="M151" s="178">
        <v>525</v>
      </c>
      <c r="N151" s="178">
        <v>538</v>
      </c>
      <c r="O151" s="178">
        <v>596</v>
      </c>
      <c r="P151" s="178">
        <v>637</v>
      </c>
      <c r="Q151" s="178">
        <v>650</v>
      </c>
      <c r="R151" s="178">
        <v>774</v>
      </c>
      <c r="S151" s="178">
        <v>749</v>
      </c>
      <c r="T151" s="178">
        <v>734</v>
      </c>
      <c r="U151" s="178">
        <v>710</v>
      </c>
      <c r="V151" s="178">
        <v>703</v>
      </c>
      <c r="W151" s="178">
        <v>689</v>
      </c>
      <c r="X151" s="178">
        <v>688</v>
      </c>
      <c r="Y151" s="178">
        <v>742</v>
      </c>
      <c r="Z151" s="178">
        <v>668</v>
      </c>
      <c r="AA151" s="178">
        <v>718</v>
      </c>
      <c r="AB151" s="178">
        <v>664</v>
      </c>
      <c r="AC151" s="178">
        <v>716</v>
      </c>
      <c r="AD151" s="178">
        <v>734</v>
      </c>
      <c r="AE151" s="178">
        <v>736</v>
      </c>
      <c r="AF151" s="178">
        <v>841</v>
      </c>
      <c r="AG151" s="178">
        <v>831</v>
      </c>
      <c r="AH151" s="178">
        <v>861</v>
      </c>
      <c r="AI151" s="178">
        <v>947</v>
      </c>
      <c r="AJ151" s="178">
        <v>937</v>
      </c>
      <c r="AK151" s="178">
        <v>940</v>
      </c>
      <c r="AL151" s="178">
        <v>929</v>
      </c>
      <c r="AM151" s="178">
        <v>1028</v>
      </c>
      <c r="AN151" s="178">
        <v>1023</v>
      </c>
      <c r="AO151" s="178">
        <v>957</v>
      </c>
      <c r="AP151" s="178">
        <v>946</v>
      </c>
      <c r="AQ151" s="178">
        <v>937</v>
      </c>
      <c r="AR151" s="178">
        <v>943</v>
      </c>
      <c r="AS151" s="178">
        <v>990</v>
      </c>
      <c r="AT151" s="178">
        <v>990</v>
      </c>
      <c r="AU151" s="178">
        <v>992</v>
      </c>
      <c r="AV151" s="178">
        <v>985</v>
      </c>
      <c r="AW151" s="178">
        <v>943</v>
      </c>
      <c r="AX151" s="178">
        <v>946</v>
      </c>
      <c r="AY151" s="178">
        <v>1006</v>
      </c>
      <c r="AZ151" s="178">
        <v>1050</v>
      </c>
      <c r="BA151" s="178">
        <v>1051</v>
      </c>
      <c r="BB151" s="178">
        <v>984</v>
      </c>
      <c r="BC151" s="178">
        <v>970</v>
      </c>
      <c r="BD151" s="178">
        <v>961</v>
      </c>
      <c r="BE151" s="178">
        <v>898</v>
      </c>
      <c r="BF151" s="178">
        <v>850</v>
      </c>
      <c r="BG151" s="178">
        <v>948</v>
      </c>
      <c r="BH151" s="178">
        <v>840</v>
      </c>
      <c r="BI151" s="178">
        <v>808</v>
      </c>
      <c r="BJ151" s="178">
        <v>760</v>
      </c>
      <c r="BK151" s="178">
        <v>751</v>
      </c>
      <c r="BL151" s="178">
        <v>697</v>
      </c>
      <c r="BM151" s="178">
        <v>678</v>
      </c>
      <c r="BN151" s="178">
        <v>662</v>
      </c>
      <c r="BO151" s="178">
        <v>552</v>
      </c>
      <c r="BP151" s="178">
        <v>542</v>
      </c>
      <c r="BQ151" s="178">
        <v>531</v>
      </c>
      <c r="BR151" s="178">
        <v>388</v>
      </c>
      <c r="BS151" s="178">
        <v>435</v>
      </c>
      <c r="BT151" s="178">
        <v>379</v>
      </c>
      <c r="BU151" s="178">
        <v>380</v>
      </c>
      <c r="BV151" s="178">
        <v>339</v>
      </c>
      <c r="BW151" s="178">
        <v>312</v>
      </c>
      <c r="BX151" s="178">
        <v>324</v>
      </c>
      <c r="BY151" s="178">
        <v>314</v>
      </c>
      <c r="BZ151" s="178">
        <v>270</v>
      </c>
      <c r="CA151" s="178">
        <v>243</v>
      </c>
      <c r="CB151" s="178">
        <v>201</v>
      </c>
      <c r="CC151" s="178">
        <v>184</v>
      </c>
      <c r="CD151" s="178">
        <v>177</v>
      </c>
      <c r="CE151" s="178">
        <v>184</v>
      </c>
      <c r="CF151" s="178">
        <v>149</v>
      </c>
      <c r="CG151" s="178">
        <v>125</v>
      </c>
      <c r="CH151" s="178">
        <v>138</v>
      </c>
      <c r="CI151" s="178">
        <v>119</v>
      </c>
      <c r="CJ151" s="178">
        <v>84</v>
      </c>
      <c r="CK151" s="178">
        <v>61</v>
      </c>
      <c r="CL151" s="178">
        <v>68</v>
      </c>
      <c r="CM151" s="178">
        <v>53</v>
      </c>
      <c r="CN151" s="178">
        <v>51</v>
      </c>
      <c r="CO151" s="178">
        <v>40</v>
      </c>
      <c r="CP151" s="178">
        <v>24</v>
      </c>
      <c r="CQ151" s="178">
        <v>23</v>
      </c>
      <c r="CR151" s="178">
        <v>16</v>
      </c>
      <c r="CS151" s="178">
        <v>15</v>
      </c>
      <c r="CT151" s="178">
        <v>16</v>
      </c>
      <c r="CU151" s="178">
        <v>10</v>
      </c>
      <c r="CV151" s="178">
        <v>8</v>
      </c>
      <c r="CW151" s="178">
        <v>3</v>
      </c>
      <c r="CX151" s="178">
        <v>5</v>
      </c>
      <c r="CY151" s="178">
        <v>5</v>
      </c>
      <c r="CZ151" s="178">
        <v>7</v>
      </c>
      <c r="DA151" s="189" t="s">
        <v>86</v>
      </c>
      <c r="DB151" s="189">
        <v>370</v>
      </c>
      <c r="DC151" s="189">
        <v>118</v>
      </c>
      <c r="DD151" s="189">
        <v>165</v>
      </c>
      <c r="DE151" s="182">
        <f>SUM(C151:DD151)</f>
        <v>57262</v>
      </c>
    </row>
    <row r="152" spans="1:109" s="137" customFormat="1" ht="23.25" customHeight="1">
      <c r="A152" s="121"/>
      <c r="B152" s="136" t="s">
        <v>1</v>
      </c>
      <c r="C152" s="184">
        <f aca="true" t="shared" si="490" ref="C152:M152">SUM(C150:C151)</f>
        <v>853</v>
      </c>
      <c r="D152" s="184">
        <f t="shared" si="490"/>
        <v>896</v>
      </c>
      <c r="E152" s="184">
        <f t="shared" si="490"/>
        <v>924</v>
      </c>
      <c r="F152" s="184">
        <f t="shared" si="490"/>
        <v>924</v>
      </c>
      <c r="G152" s="184">
        <f t="shared" si="490"/>
        <v>987</v>
      </c>
      <c r="H152" s="184">
        <f t="shared" si="490"/>
        <v>1042</v>
      </c>
      <c r="I152" s="184">
        <f t="shared" si="490"/>
        <v>1127</v>
      </c>
      <c r="J152" s="184">
        <f t="shared" si="490"/>
        <v>1090</v>
      </c>
      <c r="K152" s="184">
        <f t="shared" si="490"/>
        <v>1053</v>
      </c>
      <c r="L152" s="184">
        <f t="shared" si="490"/>
        <v>1126</v>
      </c>
      <c r="M152" s="184">
        <f t="shared" si="490"/>
        <v>1075</v>
      </c>
      <c r="N152" s="184">
        <f aca="true" t="shared" si="491" ref="N152:X152">SUM(N150:N151)</f>
        <v>1123</v>
      </c>
      <c r="O152" s="184">
        <f t="shared" si="491"/>
        <v>1207</v>
      </c>
      <c r="P152" s="184">
        <f t="shared" si="491"/>
        <v>1269</v>
      </c>
      <c r="Q152" s="184">
        <f t="shared" si="491"/>
        <v>1301</v>
      </c>
      <c r="R152" s="184">
        <f t="shared" si="491"/>
        <v>1511</v>
      </c>
      <c r="S152" s="184">
        <f t="shared" si="491"/>
        <v>1533</v>
      </c>
      <c r="T152" s="184">
        <f t="shared" si="491"/>
        <v>1471</v>
      </c>
      <c r="U152" s="184">
        <f t="shared" si="491"/>
        <v>1455</v>
      </c>
      <c r="V152" s="184">
        <f t="shared" si="491"/>
        <v>1378</v>
      </c>
      <c r="W152" s="184">
        <f t="shared" si="491"/>
        <v>1407</v>
      </c>
      <c r="X152" s="184">
        <f t="shared" si="491"/>
        <v>1899</v>
      </c>
      <c r="Y152" s="184">
        <f aca="true" t="shared" si="492" ref="Y152:AI152">SUM(Y150:Y151)</f>
        <v>2064</v>
      </c>
      <c r="Z152" s="184">
        <f t="shared" si="492"/>
        <v>1429</v>
      </c>
      <c r="AA152" s="184">
        <f t="shared" si="492"/>
        <v>1442</v>
      </c>
      <c r="AB152" s="184">
        <f t="shared" si="492"/>
        <v>1320</v>
      </c>
      <c r="AC152" s="184">
        <f t="shared" si="492"/>
        <v>1474</v>
      </c>
      <c r="AD152" s="184">
        <f t="shared" si="492"/>
        <v>1502</v>
      </c>
      <c r="AE152" s="184">
        <f t="shared" si="492"/>
        <v>1482</v>
      </c>
      <c r="AF152" s="184">
        <f t="shared" si="492"/>
        <v>1573</v>
      </c>
      <c r="AG152" s="184">
        <f t="shared" si="492"/>
        <v>1637</v>
      </c>
      <c r="AH152" s="184">
        <f t="shared" si="492"/>
        <v>1686</v>
      </c>
      <c r="AI152" s="184">
        <f t="shared" si="492"/>
        <v>1811</v>
      </c>
      <c r="AJ152" s="184">
        <f aca="true" t="shared" si="493" ref="AJ152:AT152">SUM(AJ150:AJ151)</f>
        <v>1809</v>
      </c>
      <c r="AK152" s="184">
        <f t="shared" si="493"/>
        <v>1746</v>
      </c>
      <c r="AL152" s="184">
        <f t="shared" si="493"/>
        <v>1744</v>
      </c>
      <c r="AM152" s="184">
        <f t="shared" si="493"/>
        <v>1945</v>
      </c>
      <c r="AN152" s="184">
        <f t="shared" si="493"/>
        <v>1831</v>
      </c>
      <c r="AO152" s="184">
        <f t="shared" si="493"/>
        <v>1872</v>
      </c>
      <c r="AP152" s="184">
        <f t="shared" si="493"/>
        <v>1812</v>
      </c>
      <c r="AQ152" s="184">
        <f t="shared" si="493"/>
        <v>1768</v>
      </c>
      <c r="AR152" s="184">
        <f t="shared" si="493"/>
        <v>1806</v>
      </c>
      <c r="AS152" s="184">
        <f t="shared" si="493"/>
        <v>1834</v>
      </c>
      <c r="AT152" s="184">
        <f t="shared" si="493"/>
        <v>1835</v>
      </c>
      <c r="AU152" s="184">
        <f aca="true" t="shared" si="494" ref="AU152:BE152">SUM(AU150:AU151)</f>
        <v>1794</v>
      </c>
      <c r="AV152" s="184">
        <f t="shared" si="494"/>
        <v>1723</v>
      </c>
      <c r="AW152" s="184">
        <f t="shared" si="494"/>
        <v>1690</v>
      </c>
      <c r="AX152" s="184">
        <f t="shared" si="494"/>
        <v>1709</v>
      </c>
      <c r="AY152" s="184">
        <f t="shared" si="494"/>
        <v>1805</v>
      </c>
      <c r="AZ152" s="184">
        <f t="shared" si="494"/>
        <v>1858</v>
      </c>
      <c r="BA152" s="184">
        <f t="shared" si="494"/>
        <v>1884</v>
      </c>
      <c r="BB152" s="184">
        <f t="shared" si="494"/>
        <v>1831</v>
      </c>
      <c r="BC152" s="184">
        <f t="shared" si="494"/>
        <v>1778</v>
      </c>
      <c r="BD152" s="184">
        <f t="shared" si="494"/>
        <v>1785</v>
      </c>
      <c r="BE152" s="184">
        <f t="shared" si="494"/>
        <v>1675</v>
      </c>
      <c r="BF152" s="184">
        <f aca="true" t="shared" si="495" ref="BF152:BP152">SUM(BF150:BF151)</f>
        <v>1524</v>
      </c>
      <c r="BG152" s="184">
        <f t="shared" si="495"/>
        <v>1628</v>
      </c>
      <c r="BH152" s="184">
        <f t="shared" si="495"/>
        <v>1493</v>
      </c>
      <c r="BI152" s="184">
        <f t="shared" si="495"/>
        <v>1432</v>
      </c>
      <c r="BJ152" s="184">
        <f t="shared" si="495"/>
        <v>1397</v>
      </c>
      <c r="BK152" s="184">
        <f t="shared" si="495"/>
        <v>1295</v>
      </c>
      <c r="BL152" s="184">
        <f t="shared" si="495"/>
        <v>1253</v>
      </c>
      <c r="BM152" s="184">
        <f t="shared" si="495"/>
        <v>1203</v>
      </c>
      <c r="BN152" s="184">
        <f t="shared" si="495"/>
        <v>1146</v>
      </c>
      <c r="BO152" s="184">
        <f t="shared" si="495"/>
        <v>967</v>
      </c>
      <c r="BP152" s="184">
        <f t="shared" si="495"/>
        <v>929</v>
      </c>
      <c r="BQ152" s="184">
        <f aca="true" t="shared" si="496" ref="BQ152:CA152">SUM(BQ150:BQ151)</f>
        <v>887</v>
      </c>
      <c r="BR152" s="184">
        <f t="shared" si="496"/>
        <v>727</v>
      </c>
      <c r="BS152" s="184">
        <f t="shared" si="496"/>
        <v>764</v>
      </c>
      <c r="BT152" s="184">
        <f t="shared" si="496"/>
        <v>689</v>
      </c>
      <c r="BU152" s="184">
        <f t="shared" si="496"/>
        <v>662</v>
      </c>
      <c r="BV152" s="184">
        <f t="shared" si="496"/>
        <v>644</v>
      </c>
      <c r="BW152" s="184">
        <f t="shared" si="496"/>
        <v>543</v>
      </c>
      <c r="BX152" s="184">
        <f t="shared" si="496"/>
        <v>582</v>
      </c>
      <c r="BY152" s="184">
        <f t="shared" si="496"/>
        <v>527</v>
      </c>
      <c r="BZ152" s="184">
        <f t="shared" si="496"/>
        <v>479</v>
      </c>
      <c r="CA152" s="184">
        <f t="shared" si="496"/>
        <v>429</v>
      </c>
      <c r="CB152" s="184">
        <f aca="true" t="shared" si="497" ref="CB152:CL152">SUM(CB150:CB151)</f>
        <v>356</v>
      </c>
      <c r="CC152" s="184">
        <f t="shared" si="497"/>
        <v>332</v>
      </c>
      <c r="CD152" s="184">
        <f t="shared" si="497"/>
        <v>297</v>
      </c>
      <c r="CE152" s="184">
        <f t="shared" si="497"/>
        <v>304</v>
      </c>
      <c r="CF152" s="184">
        <f t="shared" si="497"/>
        <v>236</v>
      </c>
      <c r="CG152" s="184">
        <f t="shared" si="497"/>
        <v>203</v>
      </c>
      <c r="CH152" s="184">
        <f t="shared" si="497"/>
        <v>206</v>
      </c>
      <c r="CI152" s="184">
        <f t="shared" si="497"/>
        <v>196</v>
      </c>
      <c r="CJ152" s="184">
        <f t="shared" si="497"/>
        <v>134</v>
      </c>
      <c r="CK152" s="184">
        <f t="shared" si="497"/>
        <v>98</v>
      </c>
      <c r="CL152" s="184">
        <f t="shared" si="497"/>
        <v>101</v>
      </c>
      <c r="CM152" s="184">
        <f aca="true" t="shared" si="498" ref="CM152:CW152">SUM(CM150:CM151)</f>
        <v>82</v>
      </c>
      <c r="CN152" s="184">
        <f t="shared" si="498"/>
        <v>74</v>
      </c>
      <c r="CO152" s="184">
        <f t="shared" si="498"/>
        <v>59</v>
      </c>
      <c r="CP152" s="184">
        <f t="shared" si="498"/>
        <v>36</v>
      </c>
      <c r="CQ152" s="184">
        <f t="shared" si="498"/>
        <v>34</v>
      </c>
      <c r="CR152" s="184">
        <f t="shared" si="498"/>
        <v>18</v>
      </c>
      <c r="CS152" s="184">
        <f t="shared" si="498"/>
        <v>20</v>
      </c>
      <c r="CT152" s="184">
        <f t="shared" si="498"/>
        <v>21</v>
      </c>
      <c r="CU152" s="184">
        <f t="shared" si="498"/>
        <v>21</v>
      </c>
      <c r="CV152" s="184">
        <f t="shared" si="498"/>
        <v>9</v>
      </c>
      <c r="CW152" s="184">
        <f t="shared" si="498"/>
        <v>5</v>
      </c>
      <c r="CX152" s="184">
        <f aca="true" t="shared" si="499" ref="CX152:DE152">SUM(CX150:CX151)</f>
        <v>8</v>
      </c>
      <c r="CY152" s="184">
        <f t="shared" si="499"/>
        <v>7</v>
      </c>
      <c r="CZ152" s="184">
        <f t="shared" si="499"/>
        <v>13</v>
      </c>
      <c r="DA152" s="185">
        <f t="shared" si="499"/>
        <v>0</v>
      </c>
      <c r="DB152" s="184">
        <f t="shared" si="499"/>
        <v>1218</v>
      </c>
      <c r="DC152" s="184">
        <f t="shared" si="499"/>
        <v>260</v>
      </c>
      <c r="DD152" s="184">
        <f t="shared" si="499"/>
        <v>705</v>
      </c>
      <c r="DE152" s="184">
        <f t="shared" si="499"/>
        <v>109858</v>
      </c>
    </row>
    <row r="153" spans="1:109" s="135" customFormat="1" ht="22.5" customHeight="1">
      <c r="A153" s="133" t="s">
        <v>104</v>
      </c>
      <c r="B153" s="134" t="s">
        <v>10</v>
      </c>
      <c r="C153" s="178">
        <v>362</v>
      </c>
      <c r="D153" s="178">
        <v>329</v>
      </c>
      <c r="E153" s="178">
        <v>335</v>
      </c>
      <c r="F153" s="178">
        <v>340</v>
      </c>
      <c r="G153" s="178">
        <v>346</v>
      </c>
      <c r="H153" s="178">
        <v>391</v>
      </c>
      <c r="I153" s="178">
        <v>405</v>
      </c>
      <c r="J153" s="178">
        <v>404</v>
      </c>
      <c r="K153" s="178">
        <v>403</v>
      </c>
      <c r="L153" s="178">
        <v>378</v>
      </c>
      <c r="M153" s="178">
        <v>415</v>
      </c>
      <c r="N153" s="178">
        <v>378</v>
      </c>
      <c r="O153" s="178">
        <v>462</v>
      </c>
      <c r="P153" s="178">
        <v>398</v>
      </c>
      <c r="Q153" s="178">
        <v>427</v>
      </c>
      <c r="R153" s="178">
        <v>504</v>
      </c>
      <c r="S153" s="178">
        <v>506</v>
      </c>
      <c r="T153" s="178">
        <v>486</v>
      </c>
      <c r="U153" s="178">
        <v>477</v>
      </c>
      <c r="V153" s="178">
        <v>529</v>
      </c>
      <c r="W153" s="178">
        <v>459</v>
      </c>
      <c r="X153" s="178">
        <v>443</v>
      </c>
      <c r="Y153" s="178">
        <v>439</v>
      </c>
      <c r="Z153" s="178">
        <v>419</v>
      </c>
      <c r="AA153" s="178">
        <v>455</v>
      </c>
      <c r="AB153" s="178">
        <v>444</v>
      </c>
      <c r="AC153" s="178">
        <v>562</v>
      </c>
      <c r="AD153" s="178">
        <v>569</v>
      </c>
      <c r="AE153" s="178">
        <v>603</v>
      </c>
      <c r="AF153" s="178">
        <v>630</v>
      </c>
      <c r="AG153" s="178">
        <v>636</v>
      </c>
      <c r="AH153" s="178">
        <v>713</v>
      </c>
      <c r="AI153" s="178">
        <v>752</v>
      </c>
      <c r="AJ153" s="178">
        <v>745</v>
      </c>
      <c r="AK153" s="178">
        <v>699</v>
      </c>
      <c r="AL153" s="178">
        <v>665</v>
      </c>
      <c r="AM153" s="178">
        <v>601</v>
      </c>
      <c r="AN153" s="178">
        <v>647</v>
      </c>
      <c r="AO153" s="178">
        <v>593</v>
      </c>
      <c r="AP153" s="178">
        <v>552</v>
      </c>
      <c r="AQ153" s="178">
        <v>584</v>
      </c>
      <c r="AR153" s="178">
        <v>599</v>
      </c>
      <c r="AS153" s="178">
        <v>579</v>
      </c>
      <c r="AT153" s="178">
        <v>556</v>
      </c>
      <c r="AU153" s="178">
        <v>574</v>
      </c>
      <c r="AV153" s="178">
        <v>476</v>
      </c>
      <c r="AW153" s="178">
        <v>536</v>
      </c>
      <c r="AX153" s="178">
        <v>488</v>
      </c>
      <c r="AY153" s="178">
        <v>525</v>
      </c>
      <c r="AZ153" s="178">
        <v>513</v>
      </c>
      <c r="BA153" s="178">
        <v>504</v>
      </c>
      <c r="BB153" s="178">
        <v>452</v>
      </c>
      <c r="BC153" s="178">
        <v>484</v>
      </c>
      <c r="BD153" s="178">
        <v>457</v>
      </c>
      <c r="BE153" s="178">
        <v>436</v>
      </c>
      <c r="BF153" s="178">
        <v>433</v>
      </c>
      <c r="BG153" s="178">
        <v>452</v>
      </c>
      <c r="BH153" s="178">
        <v>438</v>
      </c>
      <c r="BI153" s="178">
        <v>396</v>
      </c>
      <c r="BJ153" s="178">
        <v>389</v>
      </c>
      <c r="BK153" s="178">
        <v>388</v>
      </c>
      <c r="BL153" s="178">
        <v>332</v>
      </c>
      <c r="BM153" s="178">
        <v>363</v>
      </c>
      <c r="BN153" s="178">
        <v>335</v>
      </c>
      <c r="BO153" s="178">
        <v>271</v>
      </c>
      <c r="BP153" s="178">
        <v>290</v>
      </c>
      <c r="BQ153" s="178">
        <v>257</v>
      </c>
      <c r="BR153" s="178">
        <v>205</v>
      </c>
      <c r="BS153" s="178">
        <v>223</v>
      </c>
      <c r="BT153" s="178">
        <v>208</v>
      </c>
      <c r="BU153" s="178">
        <v>194</v>
      </c>
      <c r="BV153" s="178">
        <v>200</v>
      </c>
      <c r="BW153" s="178">
        <v>148</v>
      </c>
      <c r="BX153" s="178">
        <v>161</v>
      </c>
      <c r="BY153" s="178">
        <v>158</v>
      </c>
      <c r="BZ153" s="178">
        <v>146</v>
      </c>
      <c r="CA153" s="178">
        <v>124</v>
      </c>
      <c r="CB153" s="178">
        <v>93</v>
      </c>
      <c r="CC153" s="178">
        <v>114</v>
      </c>
      <c r="CD153" s="178">
        <v>75</v>
      </c>
      <c r="CE153" s="178">
        <v>89</v>
      </c>
      <c r="CF153" s="178">
        <v>61</v>
      </c>
      <c r="CG153" s="178">
        <v>72</v>
      </c>
      <c r="CH153" s="178">
        <v>61</v>
      </c>
      <c r="CI153" s="178">
        <v>43</v>
      </c>
      <c r="CJ153" s="178">
        <v>37</v>
      </c>
      <c r="CK153" s="178">
        <v>25</v>
      </c>
      <c r="CL153" s="178">
        <v>16</v>
      </c>
      <c r="CM153" s="178">
        <v>26</v>
      </c>
      <c r="CN153" s="178">
        <v>20</v>
      </c>
      <c r="CO153" s="178">
        <v>19</v>
      </c>
      <c r="CP153" s="178">
        <v>10</v>
      </c>
      <c r="CQ153" s="178">
        <v>5</v>
      </c>
      <c r="CR153" s="178">
        <v>10</v>
      </c>
      <c r="CS153" s="178">
        <v>8</v>
      </c>
      <c r="CT153" s="178">
        <v>5</v>
      </c>
      <c r="CU153" s="178">
        <v>6</v>
      </c>
      <c r="CV153" s="178">
        <v>4</v>
      </c>
      <c r="CW153" s="178">
        <v>6</v>
      </c>
      <c r="CX153" s="178">
        <v>4</v>
      </c>
      <c r="CY153" s="178">
        <v>3</v>
      </c>
      <c r="CZ153" s="178">
        <v>6</v>
      </c>
      <c r="DA153" s="179">
        <v>1</v>
      </c>
      <c r="DB153" s="189">
        <v>714</v>
      </c>
      <c r="DC153" s="189">
        <v>376</v>
      </c>
      <c r="DD153" s="189">
        <v>200</v>
      </c>
      <c r="DE153" s="182">
        <f>SUM(C153:DD153)</f>
        <v>35884</v>
      </c>
    </row>
    <row r="154" spans="1:109" s="135" customFormat="1" ht="22.5" customHeight="1">
      <c r="A154" s="133"/>
      <c r="B154" s="134" t="s">
        <v>11</v>
      </c>
      <c r="C154" s="178">
        <v>297</v>
      </c>
      <c r="D154" s="178">
        <v>357</v>
      </c>
      <c r="E154" s="178">
        <v>331</v>
      </c>
      <c r="F154" s="178">
        <v>341</v>
      </c>
      <c r="G154" s="178">
        <v>371</v>
      </c>
      <c r="H154" s="178">
        <v>384</v>
      </c>
      <c r="I154" s="178">
        <v>358</v>
      </c>
      <c r="J154" s="178">
        <v>406</v>
      </c>
      <c r="K154" s="178">
        <v>394</v>
      </c>
      <c r="L154" s="178">
        <v>378</v>
      </c>
      <c r="M154" s="178">
        <v>383</v>
      </c>
      <c r="N154" s="178">
        <v>381</v>
      </c>
      <c r="O154" s="178">
        <v>447</v>
      </c>
      <c r="P154" s="178">
        <v>410</v>
      </c>
      <c r="Q154" s="178">
        <v>447</v>
      </c>
      <c r="R154" s="178">
        <v>515</v>
      </c>
      <c r="S154" s="178">
        <v>499</v>
      </c>
      <c r="T154" s="178">
        <v>506</v>
      </c>
      <c r="U154" s="178">
        <v>467</v>
      </c>
      <c r="V154" s="178">
        <v>469</v>
      </c>
      <c r="W154" s="178">
        <v>499</v>
      </c>
      <c r="X154" s="178">
        <v>493</v>
      </c>
      <c r="Y154" s="178">
        <v>466</v>
      </c>
      <c r="Z154" s="178">
        <v>555</v>
      </c>
      <c r="AA154" s="178">
        <v>545</v>
      </c>
      <c r="AB154" s="178">
        <v>487</v>
      </c>
      <c r="AC154" s="178">
        <v>570</v>
      </c>
      <c r="AD154" s="178">
        <v>651</v>
      </c>
      <c r="AE154" s="178">
        <v>615</v>
      </c>
      <c r="AF154" s="178">
        <v>712</v>
      </c>
      <c r="AG154" s="178">
        <v>841</v>
      </c>
      <c r="AH154" s="178">
        <v>862</v>
      </c>
      <c r="AI154" s="178">
        <v>848</v>
      </c>
      <c r="AJ154" s="178">
        <v>843</v>
      </c>
      <c r="AK154" s="178">
        <v>851</v>
      </c>
      <c r="AL154" s="178">
        <v>842</v>
      </c>
      <c r="AM154" s="178">
        <v>810</v>
      </c>
      <c r="AN154" s="178">
        <v>773</v>
      </c>
      <c r="AO154" s="178">
        <v>757</v>
      </c>
      <c r="AP154" s="178">
        <v>706</v>
      </c>
      <c r="AQ154" s="178">
        <v>761</v>
      </c>
      <c r="AR154" s="178">
        <v>726</v>
      </c>
      <c r="AS154" s="178">
        <v>669</v>
      </c>
      <c r="AT154" s="178">
        <v>664</v>
      </c>
      <c r="AU154" s="178">
        <v>657</v>
      </c>
      <c r="AV154" s="178">
        <v>670</v>
      </c>
      <c r="AW154" s="178">
        <v>646</v>
      </c>
      <c r="AX154" s="178">
        <v>659</v>
      </c>
      <c r="AY154" s="178">
        <v>685</v>
      </c>
      <c r="AZ154" s="178">
        <v>639</v>
      </c>
      <c r="BA154" s="178">
        <v>585</v>
      </c>
      <c r="BB154" s="178">
        <v>646</v>
      </c>
      <c r="BC154" s="178">
        <v>601</v>
      </c>
      <c r="BD154" s="178">
        <v>573</v>
      </c>
      <c r="BE154" s="178">
        <v>583</v>
      </c>
      <c r="BF154" s="178">
        <v>607</v>
      </c>
      <c r="BG154" s="178">
        <v>583</v>
      </c>
      <c r="BH154" s="178">
        <v>596</v>
      </c>
      <c r="BI154" s="178">
        <v>546</v>
      </c>
      <c r="BJ154" s="178">
        <v>545</v>
      </c>
      <c r="BK154" s="178">
        <v>518</v>
      </c>
      <c r="BL154" s="178">
        <v>491</v>
      </c>
      <c r="BM154" s="178">
        <v>490</v>
      </c>
      <c r="BN154" s="178">
        <v>481</v>
      </c>
      <c r="BO154" s="178">
        <v>396</v>
      </c>
      <c r="BP154" s="178">
        <v>356</v>
      </c>
      <c r="BQ154" s="178">
        <v>297</v>
      </c>
      <c r="BR154" s="178">
        <v>267</v>
      </c>
      <c r="BS154" s="178">
        <v>298</v>
      </c>
      <c r="BT154" s="178">
        <v>271</v>
      </c>
      <c r="BU154" s="178">
        <v>286</v>
      </c>
      <c r="BV154" s="178">
        <v>228</v>
      </c>
      <c r="BW154" s="178">
        <v>188</v>
      </c>
      <c r="BX154" s="178">
        <v>246</v>
      </c>
      <c r="BY154" s="178">
        <v>196</v>
      </c>
      <c r="BZ154" s="178">
        <v>204</v>
      </c>
      <c r="CA154" s="178">
        <v>196</v>
      </c>
      <c r="CB154" s="178">
        <v>142</v>
      </c>
      <c r="CC154" s="178">
        <v>159</v>
      </c>
      <c r="CD154" s="178">
        <v>120</v>
      </c>
      <c r="CE154" s="178">
        <v>149</v>
      </c>
      <c r="CF154" s="178">
        <v>96</v>
      </c>
      <c r="CG154" s="178">
        <v>117</v>
      </c>
      <c r="CH154" s="178">
        <v>97</v>
      </c>
      <c r="CI154" s="178">
        <v>91</v>
      </c>
      <c r="CJ154" s="178">
        <v>69</v>
      </c>
      <c r="CK154" s="178">
        <v>65</v>
      </c>
      <c r="CL154" s="178">
        <v>54</v>
      </c>
      <c r="CM154" s="178">
        <v>29</v>
      </c>
      <c r="CN154" s="178">
        <v>38</v>
      </c>
      <c r="CO154" s="178">
        <v>33</v>
      </c>
      <c r="CP154" s="178">
        <v>20</v>
      </c>
      <c r="CQ154" s="178">
        <v>22</v>
      </c>
      <c r="CR154" s="178">
        <v>11</v>
      </c>
      <c r="CS154" s="178">
        <v>14</v>
      </c>
      <c r="CT154" s="178">
        <v>8</v>
      </c>
      <c r="CU154" s="178">
        <v>13</v>
      </c>
      <c r="CV154" s="178">
        <v>6</v>
      </c>
      <c r="CW154" s="178">
        <v>4</v>
      </c>
      <c r="CX154" s="178">
        <v>1</v>
      </c>
      <c r="CY154" s="178">
        <v>1</v>
      </c>
      <c r="CZ154" s="178">
        <v>12</v>
      </c>
      <c r="DA154" s="182" t="s">
        <v>86</v>
      </c>
      <c r="DB154" s="189">
        <v>590</v>
      </c>
      <c r="DC154" s="189">
        <v>268</v>
      </c>
      <c r="DD154" s="189">
        <v>177</v>
      </c>
      <c r="DE154" s="182">
        <f>SUM(C154:DD154)</f>
        <v>42323</v>
      </c>
    </row>
    <row r="155" spans="1:109" s="137" customFormat="1" ht="23.25" customHeight="1">
      <c r="A155" s="131"/>
      <c r="B155" s="125" t="s">
        <v>1</v>
      </c>
      <c r="C155" s="180">
        <f aca="true" t="shared" si="500" ref="C155:M155">SUM(C153:C154)</f>
        <v>659</v>
      </c>
      <c r="D155" s="180">
        <f t="shared" si="500"/>
        <v>686</v>
      </c>
      <c r="E155" s="180">
        <f t="shared" si="500"/>
        <v>666</v>
      </c>
      <c r="F155" s="180">
        <f t="shared" si="500"/>
        <v>681</v>
      </c>
      <c r="G155" s="180">
        <f t="shared" si="500"/>
        <v>717</v>
      </c>
      <c r="H155" s="180">
        <f t="shared" si="500"/>
        <v>775</v>
      </c>
      <c r="I155" s="180">
        <f t="shared" si="500"/>
        <v>763</v>
      </c>
      <c r="J155" s="180">
        <f t="shared" si="500"/>
        <v>810</v>
      </c>
      <c r="K155" s="180">
        <f t="shared" si="500"/>
        <v>797</v>
      </c>
      <c r="L155" s="180">
        <f t="shared" si="500"/>
        <v>756</v>
      </c>
      <c r="M155" s="180">
        <f t="shared" si="500"/>
        <v>798</v>
      </c>
      <c r="N155" s="180">
        <f aca="true" t="shared" si="501" ref="N155:X155">SUM(N153:N154)</f>
        <v>759</v>
      </c>
      <c r="O155" s="180">
        <f t="shared" si="501"/>
        <v>909</v>
      </c>
      <c r="P155" s="180">
        <f t="shared" si="501"/>
        <v>808</v>
      </c>
      <c r="Q155" s="180">
        <f t="shared" si="501"/>
        <v>874</v>
      </c>
      <c r="R155" s="180">
        <f t="shared" si="501"/>
        <v>1019</v>
      </c>
      <c r="S155" s="180">
        <f t="shared" si="501"/>
        <v>1005</v>
      </c>
      <c r="T155" s="180">
        <f t="shared" si="501"/>
        <v>992</v>
      </c>
      <c r="U155" s="180">
        <f t="shared" si="501"/>
        <v>944</v>
      </c>
      <c r="V155" s="180">
        <f t="shared" si="501"/>
        <v>998</v>
      </c>
      <c r="W155" s="180">
        <f t="shared" si="501"/>
        <v>958</v>
      </c>
      <c r="X155" s="180">
        <f t="shared" si="501"/>
        <v>936</v>
      </c>
      <c r="Y155" s="180">
        <f aca="true" t="shared" si="502" ref="Y155:AI155">SUM(Y153:Y154)</f>
        <v>905</v>
      </c>
      <c r="Z155" s="180">
        <f t="shared" si="502"/>
        <v>974</v>
      </c>
      <c r="AA155" s="180">
        <f t="shared" si="502"/>
        <v>1000</v>
      </c>
      <c r="AB155" s="180">
        <f t="shared" si="502"/>
        <v>931</v>
      </c>
      <c r="AC155" s="180">
        <f t="shared" si="502"/>
        <v>1132</v>
      </c>
      <c r="AD155" s="180">
        <f t="shared" si="502"/>
        <v>1220</v>
      </c>
      <c r="AE155" s="180">
        <f t="shared" si="502"/>
        <v>1218</v>
      </c>
      <c r="AF155" s="180">
        <f t="shared" si="502"/>
        <v>1342</v>
      </c>
      <c r="AG155" s="180">
        <f t="shared" si="502"/>
        <v>1477</v>
      </c>
      <c r="AH155" s="180">
        <f t="shared" si="502"/>
        <v>1575</v>
      </c>
      <c r="AI155" s="180">
        <f t="shared" si="502"/>
        <v>1600</v>
      </c>
      <c r="AJ155" s="180">
        <f aca="true" t="shared" si="503" ref="AJ155:AT155">SUM(AJ153:AJ154)</f>
        <v>1588</v>
      </c>
      <c r="AK155" s="180">
        <f t="shared" si="503"/>
        <v>1550</v>
      </c>
      <c r="AL155" s="180">
        <f t="shared" si="503"/>
        <v>1507</v>
      </c>
      <c r="AM155" s="180">
        <f t="shared" si="503"/>
        <v>1411</v>
      </c>
      <c r="AN155" s="180">
        <f t="shared" si="503"/>
        <v>1420</v>
      </c>
      <c r="AO155" s="180">
        <f t="shared" si="503"/>
        <v>1350</v>
      </c>
      <c r="AP155" s="180">
        <f t="shared" si="503"/>
        <v>1258</v>
      </c>
      <c r="AQ155" s="180">
        <f t="shared" si="503"/>
        <v>1345</v>
      </c>
      <c r="AR155" s="180">
        <f t="shared" si="503"/>
        <v>1325</v>
      </c>
      <c r="AS155" s="180">
        <f t="shared" si="503"/>
        <v>1248</v>
      </c>
      <c r="AT155" s="180">
        <f t="shared" si="503"/>
        <v>1220</v>
      </c>
      <c r="AU155" s="180">
        <f aca="true" t="shared" si="504" ref="AU155:BE155">SUM(AU153:AU154)</f>
        <v>1231</v>
      </c>
      <c r="AV155" s="180">
        <f t="shared" si="504"/>
        <v>1146</v>
      </c>
      <c r="AW155" s="180">
        <f t="shared" si="504"/>
        <v>1182</v>
      </c>
      <c r="AX155" s="180">
        <f t="shared" si="504"/>
        <v>1147</v>
      </c>
      <c r="AY155" s="180">
        <f t="shared" si="504"/>
        <v>1210</v>
      </c>
      <c r="AZ155" s="180">
        <f t="shared" si="504"/>
        <v>1152</v>
      </c>
      <c r="BA155" s="180">
        <f t="shared" si="504"/>
        <v>1089</v>
      </c>
      <c r="BB155" s="180">
        <f t="shared" si="504"/>
        <v>1098</v>
      </c>
      <c r="BC155" s="180">
        <f t="shared" si="504"/>
        <v>1085</v>
      </c>
      <c r="BD155" s="180">
        <f t="shared" si="504"/>
        <v>1030</v>
      </c>
      <c r="BE155" s="180">
        <f t="shared" si="504"/>
        <v>1019</v>
      </c>
      <c r="BF155" s="180">
        <f aca="true" t="shared" si="505" ref="BF155:BP155">SUM(BF153:BF154)</f>
        <v>1040</v>
      </c>
      <c r="BG155" s="180">
        <f t="shared" si="505"/>
        <v>1035</v>
      </c>
      <c r="BH155" s="180">
        <f t="shared" si="505"/>
        <v>1034</v>
      </c>
      <c r="BI155" s="180">
        <f t="shared" si="505"/>
        <v>942</v>
      </c>
      <c r="BJ155" s="180">
        <f t="shared" si="505"/>
        <v>934</v>
      </c>
      <c r="BK155" s="180">
        <f t="shared" si="505"/>
        <v>906</v>
      </c>
      <c r="BL155" s="180">
        <f t="shared" si="505"/>
        <v>823</v>
      </c>
      <c r="BM155" s="180">
        <f t="shared" si="505"/>
        <v>853</v>
      </c>
      <c r="BN155" s="180">
        <f t="shared" si="505"/>
        <v>816</v>
      </c>
      <c r="BO155" s="180">
        <f t="shared" si="505"/>
        <v>667</v>
      </c>
      <c r="BP155" s="180">
        <f t="shared" si="505"/>
        <v>646</v>
      </c>
      <c r="BQ155" s="180">
        <f aca="true" t="shared" si="506" ref="BQ155:CA155">SUM(BQ153:BQ154)</f>
        <v>554</v>
      </c>
      <c r="BR155" s="180">
        <f t="shared" si="506"/>
        <v>472</v>
      </c>
      <c r="BS155" s="180">
        <f t="shared" si="506"/>
        <v>521</v>
      </c>
      <c r="BT155" s="180">
        <f t="shared" si="506"/>
        <v>479</v>
      </c>
      <c r="BU155" s="180">
        <f t="shared" si="506"/>
        <v>480</v>
      </c>
      <c r="BV155" s="180">
        <f t="shared" si="506"/>
        <v>428</v>
      </c>
      <c r="BW155" s="180">
        <f t="shared" si="506"/>
        <v>336</v>
      </c>
      <c r="BX155" s="180">
        <f t="shared" si="506"/>
        <v>407</v>
      </c>
      <c r="BY155" s="180">
        <f t="shared" si="506"/>
        <v>354</v>
      </c>
      <c r="BZ155" s="180">
        <f t="shared" si="506"/>
        <v>350</v>
      </c>
      <c r="CA155" s="180">
        <f t="shared" si="506"/>
        <v>320</v>
      </c>
      <c r="CB155" s="180">
        <f aca="true" t="shared" si="507" ref="CB155:CL155">SUM(CB153:CB154)</f>
        <v>235</v>
      </c>
      <c r="CC155" s="180">
        <f t="shared" si="507"/>
        <v>273</v>
      </c>
      <c r="CD155" s="180">
        <f t="shared" si="507"/>
        <v>195</v>
      </c>
      <c r="CE155" s="180">
        <f t="shared" si="507"/>
        <v>238</v>
      </c>
      <c r="CF155" s="180">
        <f t="shared" si="507"/>
        <v>157</v>
      </c>
      <c r="CG155" s="180">
        <f t="shared" si="507"/>
        <v>189</v>
      </c>
      <c r="CH155" s="180">
        <f t="shared" si="507"/>
        <v>158</v>
      </c>
      <c r="CI155" s="180">
        <f t="shared" si="507"/>
        <v>134</v>
      </c>
      <c r="CJ155" s="180">
        <f t="shared" si="507"/>
        <v>106</v>
      </c>
      <c r="CK155" s="180">
        <f t="shared" si="507"/>
        <v>90</v>
      </c>
      <c r="CL155" s="180">
        <f t="shared" si="507"/>
        <v>70</v>
      </c>
      <c r="CM155" s="180">
        <f aca="true" t="shared" si="508" ref="CM155:CW155">SUM(CM153:CM154)</f>
        <v>55</v>
      </c>
      <c r="CN155" s="180">
        <f t="shared" si="508"/>
        <v>58</v>
      </c>
      <c r="CO155" s="180">
        <f t="shared" si="508"/>
        <v>52</v>
      </c>
      <c r="CP155" s="180">
        <f t="shared" si="508"/>
        <v>30</v>
      </c>
      <c r="CQ155" s="180">
        <f t="shared" si="508"/>
        <v>27</v>
      </c>
      <c r="CR155" s="180">
        <f t="shared" si="508"/>
        <v>21</v>
      </c>
      <c r="CS155" s="180">
        <f t="shared" si="508"/>
        <v>22</v>
      </c>
      <c r="CT155" s="180">
        <f t="shared" si="508"/>
        <v>13</v>
      </c>
      <c r="CU155" s="180">
        <f t="shared" si="508"/>
        <v>19</v>
      </c>
      <c r="CV155" s="180">
        <f t="shared" si="508"/>
        <v>10</v>
      </c>
      <c r="CW155" s="180">
        <f t="shared" si="508"/>
        <v>10</v>
      </c>
      <c r="CX155" s="180">
        <f aca="true" t="shared" si="509" ref="CX155:DD155">SUM(CX153:CX154)</f>
        <v>5</v>
      </c>
      <c r="CY155" s="180">
        <f t="shared" si="509"/>
        <v>4</v>
      </c>
      <c r="CZ155" s="180">
        <f t="shared" si="509"/>
        <v>18</v>
      </c>
      <c r="DA155" s="181">
        <f t="shared" si="509"/>
        <v>1</v>
      </c>
      <c r="DB155" s="180">
        <f t="shared" si="509"/>
        <v>1304</v>
      </c>
      <c r="DC155" s="180">
        <f t="shared" si="509"/>
        <v>644</v>
      </c>
      <c r="DD155" s="180">
        <f t="shared" si="509"/>
        <v>377</v>
      </c>
      <c r="DE155" s="180">
        <f>SUM(DE153:DE154)</f>
        <v>78207</v>
      </c>
    </row>
    <row r="156" spans="1:109" s="143" customFormat="1" ht="18.75" customHeight="1">
      <c r="A156" s="142" t="s">
        <v>202</v>
      </c>
      <c r="B156" s="120"/>
      <c r="C156" s="121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21"/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1"/>
      <c r="DA156" s="177"/>
      <c r="DB156" s="121"/>
      <c r="DC156" s="121"/>
      <c r="DD156" s="121"/>
      <c r="DE156" s="121"/>
    </row>
    <row r="157" spans="1:109" s="143" customFormat="1" ht="18.75" customHeight="1">
      <c r="A157" s="142" t="s">
        <v>436</v>
      </c>
      <c r="B157" s="120"/>
      <c r="C157" s="121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77"/>
      <c r="DB157" s="121"/>
      <c r="DC157" s="121"/>
      <c r="DD157" s="121"/>
      <c r="DE157" s="121"/>
    </row>
    <row r="158" spans="1:109" s="143" customFormat="1" ht="18.75" customHeight="1">
      <c r="A158" s="144" t="s">
        <v>437</v>
      </c>
      <c r="B158" s="120"/>
      <c r="C158" s="121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1"/>
      <c r="DA158" s="177"/>
      <c r="DB158" s="121"/>
      <c r="DC158" s="121"/>
      <c r="DD158" s="121"/>
      <c r="DE158" s="121"/>
    </row>
    <row r="159" spans="1:109" s="143" customFormat="1" ht="18.75" customHeight="1">
      <c r="A159" s="144" t="s">
        <v>438</v>
      </c>
      <c r="B159" s="120"/>
      <c r="C159" s="121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77"/>
      <c r="DB159" s="121"/>
      <c r="DC159" s="121"/>
      <c r="DD159" s="121"/>
      <c r="DE159" s="121"/>
    </row>
    <row r="160" spans="1:109" s="143" customFormat="1" ht="18.75" customHeight="1">
      <c r="A160" s="144" t="s">
        <v>203</v>
      </c>
      <c r="B160" s="120"/>
      <c r="C160" s="121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77"/>
      <c r="DB160" s="121"/>
      <c r="DC160" s="121"/>
      <c r="DD160" s="121"/>
      <c r="DE160" s="121"/>
    </row>
    <row r="161" spans="1:109" s="143" customFormat="1" ht="18.75" customHeight="1">
      <c r="A161" s="144" t="s">
        <v>204</v>
      </c>
      <c r="B161" s="120"/>
      <c r="C161" s="121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1"/>
      <c r="DA161" s="177"/>
      <c r="DB161" s="121"/>
      <c r="DC161" s="121"/>
      <c r="DD161" s="121"/>
      <c r="DE161" s="121"/>
    </row>
    <row r="162" spans="1:109" s="143" customFormat="1" ht="18.75" customHeight="1">
      <c r="A162" s="142"/>
      <c r="B162" s="120"/>
      <c r="C162" s="121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21"/>
      <c r="CP162" s="121"/>
      <c r="CQ162" s="121"/>
      <c r="CR162" s="121"/>
      <c r="CS162" s="121"/>
      <c r="CT162" s="121"/>
      <c r="CU162" s="121"/>
      <c r="CV162" s="121"/>
      <c r="CW162" s="121"/>
      <c r="CX162" s="121"/>
      <c r="CY162" s="121"/>
      <c r="CZ162" s="121"/>
      <c r="DA162" s="177"/>
      <c r="DB162" s="121"/>
      <c r="DC162" s="121"/>
      <c r="DD162" s="121"/>
      <c r="DE162" s="121"/>
    </row>
    <row r="163" spans="1:109" s="143" customFormat="1" ht="18.75" customHeight="1">
      <c r="A163" s="142"/>
      <c r="B163" s="120"/>
      <c r="C163" s="121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21"/>
      <c r="CP163" s="121"/>
      <c r="CQ163" s="121"/>
      <c r="CR163" s="121"/>
      <c r="CS163" s="121"/>
      <c r="CT163" s="121"/>
      <c r="CU163" s="121"/>
      <c r="CV163" s="121"/>
      <c r="CW163" s="121"/>
      <c r="CX163" s="121"/>
      <c r="CY163" s="121"/>
      <c r="CZ163" s="121"/>
      <c r="DA163" s="177"/>
      <c r="DB163" s="121"/>
      <c r="DC163" s="121"/>
      <c r="DD163" s="121"/>
      <c r="DE163" s="121"/>
    </row>
    <row r="164" spans="1:109" s="143" customFormat="1" ht="18.75" customHeight="1">
      <c r="A164" s="142"/>
      <c r="B164" s="120"/>
      <c r="C164" s="121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21"/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1"/>
      <c r="DA164" s="177"/>
      <c r="DB164" s="121"/>
      <c r="DC164" s="121"/>
      <c r="DD164" s="121"/>
      <c r="DE164" s="121"/>
    </row>
  </sheetData>
  <sheetProtection/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portrait" pageOrder="overThenDown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</sheetPr>
  <dimension ref="A1:D55"/>
  <sheetViews>
    <sheetView showGridLines="0" zoomScalePageLayoutView="0" workbookViewId="0" topLeftCell="A40">
      <selection activeCell="D55" sqref="D55"/>
    </sheetView>
  </sheetViews>
  <sheetFormatPr defaultColWidth="7.28125" defaultRowHeight="13.5" customHeight="1"/>
  <cols>
    <col min="1" max="1" width="22.28125" style="79" customWidth="1"/>
    <col min="2" max="2" width="23.57421875" style="77" customWidth="1"/>
    <col min="3" max="3" width="20.7109375" style="77" customWidth="1"/>
    <col min="4" max="4" width="21.421875" style="77" customWidth="1"/>
    <col min="5" max="16384" width="7.28125" style="79" customWidth="1"/>
  </cols>
  <sheetData>
    <row r="1" spans="1:4" s="76" customFormat="1" ht="21">
      <c r="A1" s="734" t="s">
        <v>595</v>
      </c>
      <c r="B1" s="734"/>
      <c r="C1" s="734"/>
      <c r="D1" s="734"/>
    </row>
    <row r="2" spans="1:4" s="80" customFormat="1" ht="17.25">
      <c r="A2" s="731" t="s">
        <v>0</v>
      </c>
      <c r="B2" s="731" t="s">
        <v>152</v>
      </c>
      <c r="C2" s="731" t="s">
        <v>153</v>
      </c>
      <c r="D2" s="731" t="s">
        <v>154</v>
      </c>
    </row>
    <row r="3" spans="1:4" s="82" customFormat="1" ht="15" customHeight="1">
      <c r="A3" s="652" t="s">
        <v>135</v>
      </c>
      <c r="B3" s="81">
        <v>2426</v>
      </c>
      <c r="C3" s="81">
        <v>934</v>
      </c>
      <c r="D3" s="81">
        <v>151</v>
      </c>
    </row>
    <row r="4" spans="1:4" s="82" customFormat="1" ht="15" customHeight="1">
      <c r="A4" s="653" t="s">
        <v>121</v>
      </c>
      <c r="B4" s="81">
        <v>1023</v>
      </c>
      <c r="C4" s="81">
        <v>476</v>
      </c>
      <c r="D4" s="81">
        <v>120</v>
      </c>
    </row>
    <row r="5" spans="1:4" s="82" customFormat="1" ht="15" customHeight="1">
      <c r="A5" s="653" t="s">
        <v>118</v>
      </c>
      <c r="B5" s="81">
        <v>1372</v>
      </c>
      <c r="C5" s="81">
        <v>617</v>
      </c>
      <c r="D5" s="81">
        <v>119</v>
      </c>
    </row>
    <row r="6" spans="1:4" s="82" customFormat="1" ht="15" customHeight="1">
      <c r="A6" s="653" t="s">
        <v>108</v>
      </c>
      <c r="B6" s="81">
        <v>1102</v>
      </c>
      <c r="C6" s="81">
        <v>467</v>
      </c>
      <c r="D6" s="81">
        <v>113</v>
      </c>
    </row>
    <row r="7" spans="1:4" s="82" customFormat="1" ht="15" customHeight="1">
      <c r="A7" s="652" t="s">
        <v>143</v>
      </c>
      <c r="B7" s="81">
        <v>997</v>
      </c>
      <c r="C7" s="81">
        <v>402</v>
      </c>
      <c r="D7" s="81">
        <v>106</v>
      </c>
    </row>
    <row r="8" spans="1:4" s="82" customFormat="1" ht="15" customHeight="1">
      <c r="A8" s="653" t="s">
        <v>107</v>
      </c>
      <c r="B8" s="81">
        <v>1336</v>
      </c>
      <c r="C8" s="81">
        <v>594</v>
      </c>
      <c r="D8" s="81">
        <v>97</v>
      </c>
    </row>
    <row r="9" spans="1:4" s="82" customFormat="1" ht="15" customHeight="1">
      <c r="A9" s="653" t="s">
        <v>117</v>
      </c>
      <c r="B9" s="81">
        <v>952</v>
      </c>
      <c r="C9" s="81">
        <v>410</v>
      </c>
      <c r="D9" s="81">
        <v>85</v>
      </c>
    </row>
    <row r="10" spans="1:4" s="82" customFormat="1" ht="15" customHeight="1">
      <c r="A10" s="653" t="s">
        <v>120</v>
      </c>
      <c r="B10" s="81">
        <v>1077</v>
      </c>
      <c r="C10" s="81">
        <v>461</v>
      </c>
      <c r="D10" s="81">
        <v>79</v>
      </c>
    </row>
    <row r="11" spans="1:4" s="82" customFormat="1" ht="15" customHeight="1">
      <c r="A11" s="653" t="s">
        <v>126</v>
      </c>
      <c r="B11" s="81">
        <v>1412</v>
      </c>
      <c r="C11" s="81">
        <v>477</v>
      </c>
      <c r="D11" s="81">
        <v>77</v>
      </c>
    </row>
    <row r="12" spans="1:4" s="82" customFormat="1" ht="15" customHeight="1">
      <c r="A12" s="653" t="s">
        <v>123</v>
      </c>
      <c r="B12" s="81">
        <v>589</v>
      </c>
      <c r="C12" s="81">
        <v>212</v>
      </c>
      <c r="D12" s="81">
        <v>77</v>
      </c>
    </row>
    <row r="13" spans="1:4" s="83" customFormat="1" ht="15" customHeight="1">
      <c r="A13" s="653" t="s">
        <v>122</v>
      </c>
      <c r="B13" s="81">
        <v>799</v>
      </c>
      <c r="C13" s="81">
        <v>391</v>
      </c>
      <c r="D13" s="81">
        <v>77</v>
      </c>
    </row>
    <row r="14" spans="1:4" s="82" customFormat="1" ht="15" customHeight="1">
      <c r="A14" s="653" t="s">
        <v>111</v>
      </c>
      <c r="B14" s="81">
        <v>471</v>
      </c>
      <c r="C14" s="81">
        <v>188</v>
      </c>
      <c r="D14" s="81">
        <v>75</v>
      </c>
    </row>
    <row r="15" spans="1:4" s="82" customFormat="1" ht="15" customHeight="1">
      <c r="A15" s="653" t="s">
        <v>130</v>
      </c>
      <c r="B15" s="81">
        <v>324</v>
      </c>
      <c r="C15" s="81">
        <v>215</v>
      </c>
      <c r="D15" s="81">
        <v>75</v>
      </c>
    </row>
    <row r="16" spans="1:4" s="82" customFormat="1" ht="15" customHeight="1">
      <c r="A16" s="653" t="s">
        <v>124</v>
      </c>
      <c r="B16" s="81">
        <v>635</v>
      </c>
      <c r="C16" s="81">
        <v>241</v>
      </c>
      <c r="D16" s="81">
        <v>75</v>
      </c>
    </row>
    <row r="17" spans="1:4" s="82" customFormat="1" ht="15" customHeight="1">
      <c r="A17" s="653" t="s">
        <v>129</v>
      </c>
      <c r="B17" s="81">
        <v>1175</v>
      </c>
      <c r="C17" s="81">
        <v>426</v>
      </c>
      <c r="D17" s="81">
        <v>72</v>
      </c>
    </row>
    <row r="18" spans="1:4" s="82" customFormat="1" ht="15" customHeight="1">
      <c r="A18" s="653" t="s">
        <v>96</v>
      </c>
      <c r="B18" s="81">
        <v>508</v>
      </c>
      <c r="C18" s="81">
        <v>226</v>
      </c>
      <c r="D18" s="81">
        <v>69</v>
      </c>
    </row>
    <row r="19" spans="1:4" s="82" customFormat="1" ht="15" customHeight="1">
      <c r="A19" s="653" t="s">
        <v>97</v>
      </c>
      <c r="B19" s="81">
        <v>1583</v>
      </c>
      <c r="C19" s="81">
        <v>201</v>
      </c>
      <c r="D19" s="81">
        <v>67</v>
      </c>
    </row>
    <row r="20" spans="1:4" s="82" customFormat="1" ht="15" customHeight="1">
      <c r="A20" s="653" t="s">
        <v>106</v>
      </c>
      <c r="B20" s="81">
        <v>1039</v>
      </c>
      <c r="C20" s="81">
        <v>543</v>
      </c>
      <c r="D20" s="81">
        <v>66</v>
      </c>
    </row>
    <row r="21" spans="1:4" s="82" customFormat="1" ht="15" customHeight="1">
      <c r="A21" s="653" t="s">
        <v>139</v>
      </c>
      <c r="B21" s="81">
        <v>697</v>
      </c>
      <c r="C21" s="81">
        <v>321</v>
      </c>
      <c r="D21" s="81">
        <v>65</v>
      </c>
    </row>
    <row r="22" spans="1:4" s="82" customFormat="1" ht="15" customHeight="1">
      <c r="A22" s="653" t="s">
        <v>103</v>
      </c>
      <c r="B22" s="81">
        <v>755</v>
      </c>
      <c r="C22" s="81">
        <v>329</v>
      </c>
      <c r="D22" s="81">
        <v>65</v>
      </c>
    </row>
    <row r="23" spans="1:4" s="82" customFormat="1" ht="15" customHeight="1">
      <c r="A23" s="653" t="s">
        <v>109</v>
      </c>
      <c r="B23" s="81">
        <v>1089</v>
      </c>
      <c r="C23" s="81">
        <v>423</v>
      </c>
      <c r="D23" s="81">
        <v>65</v>
      </c>
    </row>
    <row r="24" spans="1:4" s="82" customFormat="1" ht="15" customHeight="1">
      <c r="A24" s="653" t="s">
        <v>142</v>
      </c>
      <c r="B24" s="81">
        <v>502</v>
      </c>
      <c r="C24" s="81">
        <v>121</v>
      </c>
      <c r="D24" s="81">
        <v>64</v>
      </c>
    </row>
    <row r="25" spans="1:4" s="82" customFormat="1" ht="15" customHeight="1">
      <c r="A25" s="653" t="s">
        <v>144</v>
      </c>
      <c r="B25" s="81">
        <v>548</v>
      </c>
      <c r="C25" s="81">
        <v>226</v>
      </c>
      <c r="D25" s="81">
        <v>64</v>
      </c>
    </row>
    <row r="26" spans="1:4" s="82" customFormat="1" ht="15" customHeight="1">
      <c r="A26" s="653" t="s">
        <v>101</v>
      </c>
      <c r="B26" s="81">
        <v>528</v>
      </c>
      <c r="C26" s="81">
        <v>224</v>
      </c>
      <c r="D26" s="81">
        <v>63</v>
      </c>
    </row>
    <row r="27" spans="1:4" s="82" customFormat="1" ht="15" customHeight="1">
      <c r="A27" s="653" t="s">
        <v>116</v>
      </c>
      <c r="B27" s="81">
        <v>559</v>
      </c>
      <c r="C27" s="81">
        <v>245</v>
      </c>
      <c r="D27" s="81">
        <v>59</v>
      </c>
    </row>
    <row r="28" spans="1:4" s="82" customFormat="1" ht="15" customHeight="1">
      <c r="A28" s="653" t="s">
        <v>145</v>
      </c>
      <c r="B28" s="81">
        <v>435</v>
      </c>
      <c r="C28" s="81">
        <v>166</v>
      </c>
      <c r="D28" s="81">
        <v>58</v>
      </c>
    </row>
    <row r="29" spans="1:4" s="82" customFormat="1" ht="15" customHeight="1">
      <c r="A29" s="653" t="s">
        <v>140</v>
      </c>
      <c r="B29" s="81">
        <v>890</v>
      </c>
      <c r="C29" s="81">
        <v>388</v>
      </c>
      <c r="D29" s="81">
        <v>56</v>
      </c>
    </row>
    <row r="30" spans="1:4" s="82" customFormat="1" ht="15" customHeight="1">
      <c r="A30" s="653" t="s">
        <v>127</v>
      </c>
      <c r="B30" s="81">
        <v>807</v>
      </c>
      <c r="C30" s="81">
        <v>390</v>
      </c>
      <c r="D30" s="81">
        <v>56</v>
      </c>
    </row>
    <row r="31" spans="1:4" s="82" customFormat="1" ht="15" customHeight="1">
      <c r="A31" s="653" t="s">
        <v>138</v>
      </c>
      <c r="B31" s="81">
        <v>757</v>
      </c>
      <c r="C31" s="81">
        <v>249</v>
      </c>
      <c r="D31" s="81">
        <v>56</v>
      </c>
    </row>
    <row r="32" spans="1:4" s="82" customFormat="1" ht="15" customHeight="1">
      <c r="A32" s="653" t="s">
        <v>125</v>
      </c>
      <c r="B32" s="81">
        <v>427</v>
      </c>
      <c r="C32" s="81">
        <v>217</v>
      </c>
      <c r="D32" s="81">
        <v>55</v>
      </c>
    </row>
    <row r="33" spans="1:4" s="82" customFormat="1" ht="15" customHeight="1">
      <c r="A33" s="653" t="s">
        <v>104</v>
      </c>
      <c r="B33" s="81">
        <v>733</v>
      </c>
      <c r="C33" s="81">
        <v>397</v>
      </c>
      <c r="D33" s="81">
        <v>55</v>
      </c>
    </row>
    <row r="34" spans="1:4" s="82" customFormat="1" ht="15" customHeight="1">
      <c r="A34" s="653" t="s">
        <v>114</v>
      </c>
      <c r="B34" s="81">
        <v>456</v>
      </c>
      <c r="C34" s="81">
        <v>201</v>
      </c>
      <c r="D34" s="81">
        <v>54</v>
      </c>
    </row>
    <row r="35" spans="1:4" s="82" customFormat="1" ht="15" customHeight="1">
      <c r="A35" s="653" t="s">
        <v>132</v>
      </c>
      <c r="B35" s="81">
        <v>586</v>
      </c>
      <c r="C35" s="81">
        <v>243</v>
      </c>
      <c r="D35" s="81">
        <v>53</v>
      </c>
    </row>
    <row r="36" spans="1:4" s="82" customFormat="1" ht="15" customHeight="1">
      <c r="A36" s="653" t="s">
        <v>102</v>
      </c>
      <c r="B36" s="81">
        <v>753</v>
      </c>
      <c r="C36" s="84">
        <v>353</v>
      </c>
      <c r="D36" s="81">
        <v>52</v>
      </c>
    </row>
    <row r="37" spans="1:4" s="82" customFormat="1" ht="15" customHeight="1">
      <c r="A37" s="653" t="s">
        <v>133</v>
      </c>
      <c r="B37" s="81">
        <v>587</v>
      </c>
      <c r="C37" s="81">
        <v>246</v>
      </c>
      <c r="D37" s="81">
        <v>52</v>
      </c>
    </row>
    <row r="38" spans="1:4" s="82" customFormat="1" ht="15" customHeight="1">
      <c r="A38" s="653" t="s">
        <v>105</v>
      </c>
      <c r="B38" s="81">
        <v>1083</v>
      </c>
      <c r="C38" s="81">
        <v>610</v>
      </c>
      <c r="D38" s="81">
        <v>51</v>
      </c>
    </row>
    <row r="39" spans="1:4" s="82" customFormat="1" ht="15" customHeight="1">
      <c r="A39" s="653" t="s">
        <v>131</v>
      </c>
      <c r="B39" s="81">
        <v>683</v>
      </c>
      <c r="C39" s="81">
        <v>166</v>
      </c>
      <c r="D39" s="81">
        <v>49</v>
      </c>
    </row>
    <row r="40" spans="1:4" s="82" customFormat="1" ht="15" customHeight="1">
      <c r="A40" s="653" t="s">
        <v>115</v>
      </c>
      <c r="B40" s="81">
        <v>610</v>
      </c>
      <c r="C40" s="81">
        <v>278</v>
      </c>
      <c r="D40" s="81">
        <v>49</v>
      </c>
    </row>
    <row r="41" spans="1:4" s="82" customFormat="1" ht="15" customHeight="1">
      <c r="A41" s="653" t="s">
        <v>137</v>
      </c>
      <c r="B41" s="81">
        <v>624</v>
      </c>
      <c r="C41" s="81">
        <v>190</v>
      </c>
      <c r="D41" s="81">
        <v>49</v>
      </c>
    </row>
    <row r="42" spans="1:4" s="82" customFormat="1" ht="15" customHeight="1">
      <c r="A42" s="653" t="s">
        <v>128</v>
      </c>
      <c r="B42" s="81">
        <v>425</v>
      </c>
      <c r="C42" s="81">
        <v>228</v>
      </c>
      <c r="D42" s="81">
        <v>47</v>
      </c>
    </row>
    <row r="43" spans="1:4" s="82" customFormat="1" ht="15" customHeight="1">
      <c r="A43" s="653" t="s">
        <v>112</v>
      </c>
      <c r="B43" s="81">
        <v>398</v>
      </c>
      <c r="C43" s="81">
        <v>181</v>
      </c>
      <c r="D43" s="81">
        <v>47</v>
      </c>
    </row>
    <row r="44" spans="1:4" s="82" customFormat="1" ht="15" customHeight="1">
      <c r="A44" s="653" t="s">
        <v>136</v>
      </c>
      <c r="B44" s="81">
        <v>597</v>
      </c>
      <c r="C44" s="81">
        <v>334</v>
      </c>
      <c r="D44" s="81">
        <v>45</v>
      </c>
    </row>
    <row r="45" spans="1:4" s="82" customFormat="1" ht="15" customHeight="1">
      <c r="A45" s="653" t="s">
        <v>113</v>
      </c>
      <c r="B45" s="81">
        <v>454</v>
      </c>
      <c r="C45" s="81">
        <v>194</v>
      </c>
      <c r="D45" s="81">
        <v>43</v>
      </c>
    </row>
    <row r="46" spans="1:4" s="82" customFormat="1" ht="15" customHeight="1">
      <c r="A46" s="653" t="s">
        <v>141</v>
      </c>
      <c r="B46" s="81">
        <v>740</v>
      </c>
      <c r="C46" s="81">
        <v>232</v>
      </c>
      <c r="D46" s="81">
        <v>43</v>
      </c>
    </row>
    <row r="47" spans="1:4" s="82" customFormat="1" ht="15" customHeight="1">
      <c r="A47" s="653" t="s">
        <v>110</v>
      </c>
      <c r="B47" s="81">
        <v>1814</v>
      </c>
      <c r="C47" s="81">
        <v>654</v>
      </c>
      <c r="D47" s="81">
        <v>42</v>
      </c>
    </row>
    <row r="48" spans="1:4" s="82" customFormat="1" ht="15" customHeight="1">
      <c r="A48" s="653" t="s">
        <v>134</v>
      </c>
      <c r="B48" s="81">
        <v>1893</v>
      </c>
      <c r="C48" s="81">
        <v>448</v>
      </c>
      <c r="D48" s="81">
        <v>41</v>
      </c>
    </row>
    <row r="49" spans="1:4" s="82" customFormat="1" ht="15" customHeight="1">
      <c r="A49" s="653" t="s">
        <v>119</v>
      </c>
      <c r="B49" s="81">
        <v>462</v>
      </c>
      <c r="C49" s="81">
        <v>181</v>
      </c>
      <c r="D49" s="81">
        <v>39</v>
      </c>
    </row>
    <row r="50" spans="1:4" s="82" customFormat="1" ht="15" customHeight="1">
      <c r="A50" s="653" t="s">
        <v>99</v>
      </c>
      <c r="B50" s="81">
        <v>7232</v>
      </c>
      <c r="C50" s="81">
        <v>376</v>
      </c>
      <c r="D50" s="81">
        <v>36</v>
      </c>
    </row>
    <row r="51" spans="1:4" s="82" customFormat="1" ht="15" customHeight="1">
      <c r="A51" s="653" t="s">
        <v>98</v>
      </c>
      <c r="B51" s="81">
        <v>182</v>
      </c>
      <c r="C51" s="81">
        <v>82</v>
      </c>
      <c r="D51" s="81">
        <v>34</v>
      </c>
    </row>
    <row r="52" spans="1:4" s="82" customFormat="1" ht="15" customHeight="1">
      <c r="A52" s="653" t="s">
        <v>100</v>
      </c>
      <c r="B52" s="81">
        <v>511</v>
      </c>
      <c r="C52" s="81">
        <v>183</v>
      </c>
      <c r="D52" s="81">
        <v>31</v>
      </c>
    </row>
    <row r="53" spans="1:4" s="80" customFormat="1" ht="17.25">
      <c r="A53" s="731" t="s">
        <v>1</v>
      </c>
      <c r="B53" s="654">
        <f>SUM(B3:B52)</f>
        <v>47637</v>
      </c>
      <c r="C53" s="654">
        <f>SUM(C3:C52)</f>
        <v>16557</v>
      </c>
      <c r="D53" s="654">
        <f>SUM(D3:D52)</f>
        <v>3238</v>
      </c>
    </row>
    <row r="54" spans="1:4" s="80" customFormat="1" ht="17.25">
      <c r="A54" s="655" t="s">
        <v>155</v>
      </c>
      <c r="B54" s="656"/>
      <c r="C54" s="656"/>
      <c r="D54" s="656"/>
    </row>
    <row r="55" spans="2:4" ht="18" customHeight="1">
      <c r="B55" s="85"/>
      <c r="C55" s="85"/>
      <c r="D55" s="85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00000"/>
  </sheetPr>
  <dimension ref="A1:H54"/>
  <sheetViews>
    <sheetView showGridLines="0" zoomScalePageLayoutView="0" workbookViewId="0" topLeftCell="A1">
      <selection activeCell="N10" sqref="N10"/>
    </sheetView>
  </sheetViews>
  <sheetFormatPr defaultColWidth="5.7109375" defaultRowHeight="13.5" customHeight="1"/>
  <cols>
    <col min="1" max="1" width="8.421875" style="79" customWidth="1"/>
    <col min="2" max="8" width="7.7109375" style="79" customWidth="1"/>
    <col min="9" max="16384" width="5.7109375" style="79" customWidth="1"/>
  </cols>
  <sheetData>
    <row r="1" spans="1:8" s="149" customFormat="1" ht="17.25" customHeight="1">
      <c r="A1" s="712" t="s">
        <v>596</v>
      </c>
      <c r="B1" s="712"/>
      <c r="C1" s="712"/>
      <c r="D1" s="712"/>
      <c r="E1" s="712"/>
      <c r="F1" s="712"/>
      <c r="G1" s="712"/>
      <c r="H1" s="712"/>
    </row>
    <row r="2" spans="1:8" s="174" customFormat="1" ht="14.25" customHeight="1">
      <c r="A2" s="657" t="s">
        <v>29</v>
      </c>
      <c r="B2" s="735">
        <v>2549</v>
      </c>
      <c r="C2" s="735">
        <v>2550</v>
      </c>
      <c r="D2" s="735">
        <v>2551</v>
      </c>
      <c r="E2" s="735">
        <v>2552</v>
      </c>
      <c r="F2" s="735">
        <v>2553</v>
      </c>
      <c r="G2" s="735">
        <v>2554</v>
      </c>
      <c r="H2" s="735">
        <v>2555</v>
      </c>
    </row>
    <row r="3" spans="1:8" s="175" customFormat="1" ht="12.75" customHeight="1">
      <c r="A3" s="589" t="s">
        <v>107</v>
      </c>
      <c r="B3" s="658">
        <v>77208</v>
      </c>
      <c r="C3" s="658">
        <v>78737</v>
      </c>
      <c r="D3" s="658">
        <v>83724</v>
      </c>
      <c r="E3" s="658">
        <v>85811</v>
      </c>
      <c r="F3" s="658">
        <v>88857</v>
      </c>
      <c r="G3" s="171">
        <v>92627</v>
      </c>
      <c r="H3" s="171">
        <v>94850</v>
      </c>
    </row>
    <row r="4" spans="1:8" s="175" customFormat="1" ht="12.75" customHeight="1">
      <c r="A4" s="589" t="s">
        <v>121</v>
      </c>
      <c r="B4" s="658">
        <v>75273</v>
      </c>
      <c r="C4" s="658">
        <v>76733</v>
      </c>
      <c r="D4" s="658">
        <v>78991</v>
      </c>
      <c r="E4" s="658">
        <v>81111</v>
      </c>
      <c r="F4" s="658">
        <v>85191</v>
      </c>
      <c r="G4" s="171">
        <v>90411</v>
      </c>
      <c r="H4" s="171">
        <v>94442</v>
      </c>
    </row>
    <row r="5" spans="1:8" s="175" customFormat="1" ht="12.75" customHeight="1">
      <c r="A5" s="589" t="s">
        <v>106</v>
      </c>
      <c r="B5" s="658">
        <v>80278</v>
      </c>
      <c r="C5" s="658">
        <v>83042</v>
      </c>
      <c r="D5" s="658">
        <v>83274</v>
      </c>
      <c r="E5" s="658">
        <v>84989</v>
      </c>
      <c r="F5" s="658">
        <v>88135</v>
      </c>
      <c r="G5" s="171">
        <v>90754</v>
      </c>
      <c r="H5" s="171">
        <v>92013</v>
      </c>
    </row>
    <row r="6" spans="1:8" s="175" customFormat="1" ht="12.75" customHeight="1">
      <c r="A6" s="589" t="s">
        <v>135</v>
      </c>
      <c r="B6" s="658">
        <v>72083</v>
      </c>
      <c r="C6" s="658">
        <v>73839</v>
      </c>
      <c r="D6" s="658">
        <v>75812</v>
      </c>
      <c r="E6" s="658">
        <v>80855</v>
      </c>
      <c r="F6" s="658">
        <v>83565</v>
      </c>
      <c r="G6" s="171">
        <v>86311</v>
      </c>
      <c r="H6" s="171">
        <v>88623</v>
      </c>
    </row>
    <row r="7" spans="1:8" s="175" customFormat="1" ht="12.75" customHeight="1">
      <c r="A7" s="589" t="s">
        <v>143</v>
      </c>
      <c r="B7" s="658">
        <v>71944</v>
      </c>
      <c r="C7" s="658">
        <v>72865</v>
      </c>
      <c r="D7" s="658">
        <v>73839</v>
      </c>
      <c r="E7" s="658">
        <v>74476</v>
      </c>
      <c r="F7" s="658">
        <v>77149</v>
      </c>
      <c r="G7" s="171">
        <v>77410</v>
      </c>
      <c r="H7" s="171">
        <v>76363</v>
      </c>
    </row>
    <row r="8" spans="1:8" s="175" customFormat="1" ht="12.75" customHeight="1">
      <c r="A8" s="589" t="s">
        <v>109</v>
      </c>
      <c r="B8" s="658">
        <v>53276</v>
      </c>
      <c r="C8" s="658">
        <v>60414</v>
      </c>
      <c r="D8" s="658">
        <v>63650</v>
      </c>
      <c r="E8" s="658">
        <v>65618</v>
      </c>
      <c r="F8" s="658">
        <v>69336</v>
      </c>
      <c r="G8" s="171">
        <v>72041</v>
      </c>
      <c r="H8" s="171">
        <v>74635</v>
      </c>
    </row>
    <row r="9" spans="1:8" s="175" customFormat="1" ht="12.75" customHeight="1">
      <c r="A9" s="589" t="s">
        <v>118</v>
      </c>
      <c r="B9" s="658">
        <v>54429</v>
      </c>
      <c r="C9" s="658">
        <v>56287</v>
      </c>
      <c r="D9" s="658">
        <v>58268</v>
      </c>
      <c r="E9" s="658">
        <v>67875</v>
      </c>
      <c r="F9" s="658">
        <v>70319</v>
      </c>
      <c r="G9" s="171">
        <v>72434</v>
      </c>
      <c r="H9" s="171">
        <v>74420</v>
      </c>
    </row>
    <row r="10" spans="1:8" s="175" customFormat="1" ht="12.75" customHeight="1">
      <c r="A10" s="589" t="s">
        <v>129</v>
      </c>
      <c r="B10" s="658">
        <v>56465</v>
      </c>
      <c r="C10" s="658">
        <v>58700</v>
      </c>
      <c r="D10" s="658">
        <v>62787</v>
      </c>
      <c r="E10" s="658">
        <v>65075</v>
      </c>
      <c r="F10" s="658">
        <v>66657</v>
      </c>
      <c r="G10" s="171">
        <v>70069</v>
      </c>
      <c r="H10" s="171">
        <v>72210</v>
      </c>
    </row>
    <row r="11" spans="1:8" s="175" customFormat="1" ht="12.75" customHeight="1">
      <c r="A11" s="589" t="s">
        <v>139</v>
      </c>
      <c r="B11" s="658">
        <v>50447</v>
      </c>
      <c r="C11" s="658">
        <v>52287</v>
      </c>
      <c r="D11" s="658">
        <v>55547</v>
      </c>
      <c r="E11" s="658">
        <v>59837</v>
      </c>
      <c r="F11" s="658">
        <v>62255</v>
      </c>
      <c r="G11" s="171">
        <v>64594</v>
      </c>
      <c r="H11" s="171">
        <v>67058</v>
      </c>
    </row>
    <row r="12" spans="1:8" s="175" customFormat="1" ht="12.75" customHeight="1">
      <c r="A12" s="589" t="s">
        <v>120</v>
      </c>
      <c r="B12" s="658">
        <v>59704</v>
      </c>
      <c r="C12" s="658">
        <v>60154</v>
      </c>
      <c r="D12" s="658">
        <v>61419</v>
      </c>
      <c r="E12" s="658">
        <v>62418</v>
      </c>
      <c r="F12" s="658">
        <v>63703</v>
      </c>
      <c r="G12" s="171">
        <v>65000</v>
      </c>
      <c r="H12" s="171">
        <v>66745</v>
      </c>
    </row>
    <row r="13" spans="1:8" s="175" customFormat="1" ht="12.75" customHeight="1">
      <c r="A13" s="589" t="s">
        <v>123</v>
      </c>
      <c r="B13" s="658">
        <v>55316</v>
      </c>
      <c r="C13" s="658">
        <v>59114</v>
      </c>
      <c r="D13" s="658">
        <v>60190</v>
      </c>
      <c r="E13" s="658">
        <v>60895</v>
      </c>
      <c r="F13" s="658">
        <v>62806</v>
      </c>
      <c r="G13" s="171">
        <v>64281</v>
      </c>
      <c r="H13" s="171">
        <v>66316</v>
      </c>
    </row>
    <row r="14" spans="1:8" s="175" customFormat="1" ht="12.75" customHeight="1">
      <c r="A14" s="589" t="s">
        <v>128</v>
      </c>
      <c r="B14" s="658">
        <v>49491</v>
      </c>
      <c r="C14" s="658">
        <v>51027</v>
      </c>
      <c r="D14" s="658">
        <v>52403</v>
      </c>
      <c r="E14" s="658">
        <v>55187</v>
      </c>
      <c r="F14" s="658">
        <v>56332</v>
      </c>
      <c r="G14" s="171">
        <v>57872</v>
      </c>
      <c r="H14" s="171">
        <v>61452</v>
      </c>
    </row>
    <row r="15" spans="1:8" s="175" customFormat="1" ht="12.75" customHeight="1">
      <c r="A15" s="589" t="s">
        <v>141</v>
      </c>
      <c r="B15" s="658">
        <v>46430</v>
      </c>
      <c r="C15" s="658">
        <v>48170</v>
      </c>
      <c r="D15" s="658">
        <v>49526</v>
      </c>
      <c r="E15" s="658">
        <v>52320</v>
      </c>
      <c r="F15" s="658">
        <v>55575</v>
      </c>
      <c r="G15" s="171">
        <v>56530</v>
      </c>
      <c r="H15" s="171">
        <v>60490</v>
      </c>
    </row>
    <row r="16" spans="1:8" s="175" customFormat="1" ht="12.75" customHeight="1">
      <c r="A16" s="589" t="s">
        <v>131</v>
      </c>
      <c r="B16" s="658">
        <v>56932</v>
      </c>
      <c r="C16" s="658">
        <v>57323</v>
      </c>
      <c r="D16" s="658">
        <v>57882</v>
      </c>
      <c r="E16" s="658">
        <v>58111</v>
      </c>
      <c r="F16" s="658">
        <v>58485</v>
      </c>
      <c r="G16" s="171">
        <v>59350</v>
      </c>
      <c r="H16" s="171">
        <v>60204</v>
      </c>
    </row>
    <row r="17" spans="1:8" s="175" customFormat="1" ht="12.75" customHeight="1">
      <c r="A17" s="589" t="s">
        <v>133</v>
      </c>
      <c r="B17" s="658">
        <v>47955</v>
      </c>
      <c r="C17" s="658">
        <v>48435</v>
      </c>
      <c r="D17" s="658">
        <v>51008</v>
      </c>
      <c r="E17" s="658">
        <v>52739</v>
      </c>
      <c r="F17" s="658">
        <v>53166</v>
      </c>
      <c r="G17" s="171">
        <v>53992</v>
      </c>
      <c r="H17" s="171">
        <v>57563</v>
      </c>
    </row>
    <row r="18" spans="1:8" s="175" customFormat="1" ht="12.75" customHeight="1">
      <c r="A18" s="589" t="s">
        <v>138</v>
      </c>
      <c r="B18" s="658">
        <v>48020</v>
      </c>
      <c r="C18" s="658">
        <v>48561</v>
      </c>
      <c r="D18" s="658">
        <v>52641</v>
      </c>
      <c r="E18" s="658">
        <v>53256</v>
      </c>
      <c r="F18" s="658">
        <v>54764</v>
      </c>
      <c r="G18" s="171">
        <v>55520</v>
      </c>
      <c r="H18" s="171">
        <v>55960</v>
      </c>
    </row>
    <row r="19" spans="1:8" s="175" customFormat="1" ht="12.75" customHeight="1">
      <c r="A19" s="589" t="s">
        <v>117</v>
      </c>
      <c r="B19" s="658">
        <v>46394</v>
      </c>
      <c r="C19" s="658">
        <v>48696</v>
      </c>
      <c r="D19" s="658">
        <v>51611</v>
      </c>
      <c r="E19" s="658">
        <v>52962</v>
      </c>
      <c r="F19" s="658">
        <v>54418</v>
      </c>
      <c r="G19" s="171">
        <v>54485</v>
      </c>
      <c r="H19" s="171">
        <v>55308</v>
      </c>
    </row>
    <row r="20" spans="1:8" s="175" customFormat="1" ht="12.75" customHeight="1">
      <c r="A20" s="589" t="s">
        <v>104</v>
      </c>
      <c r="B20" s="658">
        <v>37756</v>
      </c>
      <c r="C20" s="658">
        <v>39476</v>
      </c>
      <c r="D20" s="658">
        <v>40510</v>
      </c>
      <c r="E20" s="658">
        <v>43533</v>
      </c>
      <c r="F20" s="658">
        <v>48028</v>
      </c>
      <c r="G20" s="171">
        <v>52164</v>
      </c>
      <c r="H20" s="171">
        <v>55133</v>
      </c>
    </row>
    <row r="21" spans="1:8" s="175" customFormat="1" ht="12.75" customHeight="1">
      <c r="A21" s="589" t="s">
        <v>140</v>
      </c>
      <c r="B21" s="658">
        <v>46117</v>
      </c>
      <c r="C21" s="658">
        <v>46819</v>
      </c>
      <c r="D21" s="658">
        <v>47792</v>
      </c>
      <c r="E21" s="658">
        <v>49982</v>
      </c>
      <c r="F21" s="658">
        <v>52056</v>
      </c>
      <c r="G21" s="171">
        <v>51726</v>
      </c>
      <c r="H21" s="171">
        <v>55043</v>
      </c>
    </row>
    <row r="22" spans="1:8" s="175" customFormat="1" ht="12.75" customHeight="1">
      <c r="A22" s="589" t="s">
        <v>132</v>
      </c>
      <c r="B22" s="658">
        <v>48404</v>
      </c>
      <c r="C22" s="658">
        <v>48714</v>
      </c>
      <c r="D22" s="658">
        <v>49062</v>
      </c>
      <c r="E22" s="658">
        <v>51036</v>
      </c>
      <c r="F22" s="658">
        <v>51686</v>
      </c>
      <c r="G22" s="171">
        <v>52426</v>
      </c>
      <c r="H22" s="171">
        <v>54255</v>
      </c>
    </row>
    <row r="23" spans="1:8" s="175" customFormat="1" ht="12.75" customHeight="1">
      <c r="A23" s="589" t="s">
        <v>110</v>
      </c>
      <c r="B23" s="658">
        <v>43317</v>
      </c>
      <c r="C23" s="658">
        <v>45386</v>
      </c>
      <c r="D23" s="658">
        <v>46794</v>
      </c>
      <c r="E23" s="658">
        <v>48653</v>
      </c>
      <c r="F23" s="658">
        <v>50023</v>
      </c>
      <c r="G23" s="171">
        <v>52026</v>
      </c>
      <c r="H23" s="171">
        <v>53030</v>
      </c>
    </row>
    <row r="24" spans="1:8" s="175" customFormat="1" ht="12.75" customHeight="1">
      <c r="A24" s="589" t="s">
        <v>108</v>
      </c>
      <c r="B24" s="658">
        <v>45143</v>
      </c>
      <c r="C24" s="658">
        <v>46404</v>
      </c>
      <c r="D24" s="658">
        <v>47838</v>
      </c>
      <c r="E24" s="658">
        <v>48672</v>
      </c>
      <c r="F24" s="658">
        <v>50008</v>
      </c>
      <c r="G24" s="171">
        <v>50737</v>
      </c>
      <c r="H24" s="171">
        <v>52492</v>
      </c>
    </row>
    <row r="25" spans="1:8" s="175" customFormat="1" ht="12.75" customHeight="1">
      <c r="A25" s="589" t="s">
        <v>122</v>
      </c>
      <c r="B25" s="658">
        <v>45005</v>
      </c>
      <c r="C25" s="658">
        <v>46022</v>
      </c>
      <c r="D25" s="658">
        <v>47412</v>
      </c>
      <c r="E25" s="658">
        <v>48861</v>
      </c>
      <c r="F25" s="658">
        <v>49524</v>
      </c>
      <c r="G25" s="171">
        <v>50265</v>
      </c>
      <c r="H25" s="171">
        <v>51056</v>
      </c>
    </row>
    <row r="26" spans="1:8" s="175" customFormat="1" ht="12.75" customHeight="1">
      <c r="A26" s="589" t="s">
        <v>126</v>
      </c>
      <c r="B26" s="658">
        <v>46857</v>
      </c>
      <c r="C26" s="658">
        <v>46443</v>
      </c>
      <c r="D26" s="658">
        <v>46551</v>
      </c>
      <c r="E26" s="658">
        <v>45930</v>
      </c>
      <c r="F26" s="658">
        <v>46294</v>
      </c>
      <c r="G26" s="171">
        <v>46019</v>
      </c>
      <c r="H26" s="171">
        <v>48062</v>
      </c>
    </row>
    <row r="27" spans="1:8" s="175" customFormat="1" ht="12.75" customHeight="1">
      <c r="A27" s="589" t="s">
        <v>144</v>
      </c>
      <c r="B27" s="658">
        <v>40669</v>
      </c>
      <c r="C27" s="658">
        <v>41490</v>
      </c>
      <c r="D27" s="658">
        <v>42367</v>
      </c>
      <c r="E27" s="658">
        <v>43826</v>
      </c>
      <c r="F27" s="658">
        <v>44833</v>
      </c>
      <c r="G27" s="171">
        <v>46212</v>
      </c>
      <c r="H27" s="171">
        <v>48013</v>
      </c>
    </row>
    <row r="28" spans="1:8" s="175" customFormat="1" ht="12.75" customHeight="1">
      <c r="A28" s="589" t="s">
        <v>116</v>
      </c>
      <c r="B28" s="658">
        <v>43499</v>
      </c>
      <c r="C28" s="658">
        <v>45243</v>
      </c>
      <c r="D28" s="658">
        <v>44826</v>
      </c>
      <c r="E28" s="658">
        <v>43684</v>
      </c>
      <c r="F28" s="658">
        <v>45101</v>
      </c>
      <c r="G28" s="171">
        <v>46917</v>
      </c>
      <c r="H28" s="171">
        <v>47840</v>
      </c>
    </row>
    <row r="29" spans="1:8" s="175" customFormat="1" ht="12.75" customHeight="1">
      <c r="A29" s="589" t="s">
        <v>145</v>
      </c>
      <c r="B29" s="658">
        <v>44959</v>
      </c>
      <c r="C29" s="658">
        <v>46093</v>
      </c>
      <c r="D29" s="658">
        <v>46400</v>
      </c>
      <c r="E29" s="658">
        <v>46704</v>
      </c>
      <c r="F29" s="658">
        <v>46903</v>
      </c>
      <c r="G29" s="171">
        <v>45758</v>
      </c>
      <c r="H29" s="171">
        <v>47110</v>
      </c>
    </row>
    <row r="30" spans="1:8" s="175" customFormat="1" ht="12.75" customHeight="1">
      <c r="A30" s="589" t="s">
        <v>111</v>
      </c>
      <c r="B30" s="658">
        <v>42275</v>
      </c>
      <c r="C30" s="658">
        <v>43885</v>
      </c>
      <c r="D30" s="658">
        <v>44092</v>
      </c>
      <c r="E30" s="658">
        <v>44106</v>
      </c>
      <c r="F30" s="658">
        <v>45446</v>
      </c>
      <c r="G30" s="171">
        <v>46447</v>
      </c>
      <c r="H30" s="171">
        <v>46911</v>
      </c>
    </row>
    <row r="31" spans="1:8" s="175" customFormat="1" ht="12.75" customHeight="1">
      <c r="A31" s="589" t="s">
        <v>134</v>
      </c>
      <c r="B31" s="658">
        <v>44861</v>
      </c>
      <c r="C31" s="658">
        <v>45145</v>
      </c>
      <c r="D31" s="658">
        <v>45537</v>
      </c>
      <c r="E31" s="658">
        <v>45568</v>
      </c>
      <c r="F31" s="658">
        <v>45829</v>
      </c>
      <c r="G31" s="171">
        <v>46263</v>
      </c>
      <c r="H31" s="171">
        <v>46764</v>
      </c>
    </row>
    <row r="32" spans="1:8" s="175" customFormat="1" ht="12.75" customHeight="1">
      <c r="A32" s="589" t="s">
        <v>114</v>
      </c>
      <c r="B32" s="658">
        <v>43566</v>
      </c>
      <c r="C32" s="658">
        <v>44345</v>
      </c>
      <c r="D32" s="658">
        <v>44303</v>
      </c>
      <c r="E32" s="658">
        <v>44316</v>
      </c>
      <c r="F32" s="658">
        <v>44420</v>
      </c>
      <c r="G32" s="171">
        <v>45949</v>
      </c>
      <c r="H32" s="171">
        <v>46537</v>
      </c>
    </row>
    <row r="33" spans="1:8" s="175" customFormat="1" ht="12.75" customHeight="1">
      <c r="A33" s="589" t="s">
        <v>101</v>
      </c>
      <c r="B33" s="658">
        <v>40098</v>
      </c>
      <c r="C33" s="658">
        <v>41465</v>
      </c>
      <c r="D33" s="658">
        <v>41418</v>
      </c>
      <c r="E33" s="658">
        <v>42420</v>
      </c>
      <c r="F33" s="658">
        <v>43034</v>
      </c>
      <c r="G33" s="171">
        <v>42847</v>
      </c>
      <c r="H33" s="171">
        <v>45772</v>
      </c>
    </row>
    <row r="34" spans="1:8" s="175" customFormat="1" ht="12.75" customHeight="1">
      <c r="A34" s="589" t="s">
        <v>130</v>
      </c>
      <c r="B34" s="658">
        <v>36861</v>
      </c>
      <c r="C34" s="658">
        <v>37361</v>
      </c>
      <c r="D34" s="658">
        <v>37723</v>
      </c>
      <c r="E34" s="658">
        <v>41990</v>
      </c>
      <c r="F34" s="658">
        <v>42409</v>
      </c>
      <c r="G34" s="171">
        <v>45327</v>
      </c>
      <c r="H34" s="171">
        <v>45421</v>
      </c>
    </row>
    <row r="35" spans="1:8" s="175" customFormat="1" ht="12.75" customHeight="1">
      <c r="A35" s="589" t="s">
        <v>105</v>
      </c>
      <c r="B35" s="658">
        <v>35662</v>
      </c>
      <c r="C35" s="658">
        <v>36101</v>
      </c>
      <c r="D35" s="658">
        <v>36855</v>
      </c>
      <c r="E35" s="658">
        <v>38988</v>
      </c>
      <c r="F35" s="658">
        <v>39639</v>
      </c>
      <c r="G35" s="171">
        <v>40855</v>
      </c>
      <c r="H35" s="171">
        <v>41918</v>
      </c>
    </row>
    <row r="36" spans="1:8" s="175" customFormat="1" ht="12.75" customHeight="1">
      <c r="A36" s="589" t="s">
        <v>127</v>
      </c>
      <c r="B36" s="658">
        <v>32460</v>
      </c>
      <c r="C36" s="658">
        <v>33764</v>
      </c>
      <c r="D36" s="658">
        <v>35349</v>
      </c>
      <c r="E36" s="658">
        <v>35846</v>
      </c>
      <c r="F36" s="658">
        <v>37606</v>
      </c>
      <c r="G36" s="171">
        <v>39183</v>
      </c>
      <c r="H36" s="171">
        <v>41294</v>
      </c>
    </row>
    <row r="37" spans="1:8" s="175" customFormat="1" ht="12.75" customHeight="1">
      <c r="A37" s="589" t="s">
        <v>115</v>
      </c>
      <c r="B37" s="658">
        <v>34192</v>
      </c>
      <c r="C37" s="658">
        <v>34901</v>
      </c>
      <c r="D37" s="658">
        <v>35560</v>
      </c>
      <c r="E37" s="658">
        <v>36109</v>
      </c>
      <c r="F37" s="658">
        <v>36668</v>
      </c>
      <c r="G37" s="171">
        <v>37445</v>
      </c>
      <c r="H37" s="171">
        <v>38083</v>
      </c>
    </row>
    <row r="38" spans="1:8" s="175" customFormat="1" ht="12.75" customHeight="1">
      <c r="A38" s="589" t="s">
        <v>103</v>
      </c>
      <c r="B38" s="658">
        <v>30613</v>
      </c>
      <c r="C38" s="658">
        <v>32232</v>
      </c>
      <c r="D38" s="658">
        <v>32998</v>
      </c>
      <c r="E38" s="658">
        <v>33339</v>
      </c>
      <c r="F38" s="658">
        <v>35541</v>
      </c>
      <c r="G38" s="171">
        <v>36033</v>
      </c>
      <c r="H38" s="171">
        <v>36707</v>
      </c>
    </row>
    <row r="39" spans="1:8" s="175" customFormat="1" ht="12.75" customHeight="1">
      <c r="A39" s="589" t="s">
        <v>136</v>
      </c>
      <c r="B39" s="658">
        <v>28711</v>
      </c>
      <c r="C39" s="658">
        <v>29046</v>
      </c>
      <c r="D39" s="658">
        <v>29976</v>
      </c>
      <c r="E39" s="658">
        <v>30747</v>
      </c>
      <c r="F39" s="658">
        <v>34178</v>
      </c>
      <c r="G39" s="171">
        <v>35211</v>
      </c>
      <c r="H39" s="171">
        <v>36373</v>
      </c>
    </row>
    <row r="40" spans="1:8" s="175" customFormat="1" ht="12.75" customHeight="1">
      <c r="A40" s="589" t="s">
        <v>125</v>
      </c>
      <c r="B40" s="658">
        <v>34811</v>
      </c>
      <c r="C40" s="658">
        <v>36734</v>
      </c>
      <c r="D40" s="658">
        <v>36764</v>
      </c>
      <c r="E40" s="658">
        <v>36061</v>
      </c>
      <c r="F40" s="658">
        <v>36160</v>
      </c>
      <c r="G40" s="171">
        <v>36312</v>
      </c>
      <c r="H40" s="171">
        <v>36316</v>
      </c>
    </row>
    <row r="41" spans="1:8" s="175" customFormat="1" ht="12.75" customHeight="1">
      <c r="A41" s="589" t="s">
        <v>124</v>
      </c>
      <c r="B41" s="658">
        <v>33727</v>
      </c>
      <c r="C41" s="658">
        <v>33976</v>
      </c>
      <c r="D41" s="658">
        <v>35196</v>
      </c>
      <c r="E41" s="658">
        <v>36712</v>
      </c>
      <c r="F41" s="658">
        <v>35686</v>
      </c>
      <c r="G41" s="171">
        <v>35711</v>
      </c>
      <c r="H41" s="171">
        <v>36206</v>
      </c>
    </row>
    <row r="42" spans="1:8" s="175" customFormat="1" ht="12.75" customHeight="1">
      <c r="A42" s="589" t="s">
        <v>112</v>
      </c>
      <c r="B42" s="658">
        <v>28584</v>
      </c>
      <c r="C42" s="658">
        <v>28660</v>
      </c>
      <c r="D42" s="658">
        <v>29850</v>
      </c>
      <c r="E42" s="658">
        <v>33417</v>
      </c>
      <c r="F42" s="658">
        <v>33809</v>
      </c>
      <c r="G42" s="171">
        <v>35127</v>
      </c>
      <c r="H42" s="171">
        <v>35724</v>
      </c>
    </row>
    <row r="43" spans="1:8" s="175" customFormat="1" ht="12.75" customHeight="1">
      <c r="A43" s="589" t="s">
        <v>137</v>
      </c>
      <c r="B43" s="658">
        <v>27178</v>
      </c>
      <c r="C43" s="658">
        <v>27639</v>
      </c>
      <c r="D43" s="658">
        <v>28671</v>
      </c>
      <c r="E43" s="658">
        <v>29243</v>
      </c>
      <c r="F43" s="658">
        <v>29881</v>
      </c>
      <c r="G43" s="171">
        <v>31324</v>
      </c>
      <c r="H43" s="171">
        <v>33045</v>
      </c>
    </row>
    <row r="44" spans="1:8" s="175" customFormat="1" ht="12.75" customHeight="1">
      <c r="A44" s="589" t="s">
        <v>102</v>
      </c>
      <c r="B44" s="658">
        <v>29557</v>
      </c>
      <c r="C44" s="658">
        <v>29637</v>
      </c>
      <c r="D44" s="658">
        <v>29772</v>
      </c>
      <c r="E44" s="658">
        <v>29955</v>
      </c>
      <c r="F44" s="658">
        <v>30962</v>
      </c>
      <c r="G44" s="171">
        <v>31751</v>
      </c>
      <c r="H44" s="171">
        <v>32026</v>
      </c>
    </row>
    <row r="45" spans="1:8" s="175" customFormat="1" ht="12.75" customHeight="1">
      <c r="A45" s="589" t="s">
        <v>119</v>
      </c>
      <c r="B45" s="658">
        <v>32414</v>
      </c>
      <c r="C45" s="658">
        <v>32529</v>
      </c>
      <c r="D45" s="658">
        <v>32756</v>
      </c>
      <c r="E45" s="658">
        <v>34058</v>
      </c>
      <c r="F45" s="658">
        <v>35208</v>
      </c>
      <c r="G45" s="171">
        <v>35460</v>
      </c>
      <c r="H45" s="171">
        <v>31668</v>
      </c>
    </row>
    <row r="46" spans="1:8" s="175" customFormat="1" ht="12.75" customHeight="1">
      <c r="A46" s="589" t="s">
        <v>142</v>
      </c>
      <c r="B46" s="658">
        <v>27588</v>
      </c>
      <c r="C46" s="658">
        <v>28316</v>
      </c>
      <c r="D46" s="658">
        <v>29035</v>
      </c>
      <c r="E46" s="658">
        <v>29438</v>
      </c>
      <c r="F46" s="658">
        <v>29730</v>
      </c>
      <c r="G46" s="171">
        <v>30040</v>
      </c>
      <c r="H46" s="171">
        <v>30457</v>
      </c>
    </row>
    <row r="47" spans="1:8" s="175" customFormat="1" ht="12.75" customHeight="1">
      <c r="A47" s="589" t="s">
        <v>113</v>
      </c>
      <c r="B47" s="658">
        <v>25805</v>
      </c>
      <c r="C47" s="658">
        <v>25754</v>
      </c>
      <c r="D47" s="658">
        <v>25667</v>
      </c>
      <c r="E47" s="658">
        <v>25683</v>
      </c>
      <c r="F47" s="658">
        <v>26449</v>
      </c>
      <c r="G47" s="171">
        <v>26484</v>
      </c>
      <c r="H47" s="171">
        <v>26594</v>
      </c>
    </row>
    <row r="48" spans="1:8" s="175" customFormat="1" ht="12.75" customHeight="1">
      <c r="A48" s="589" t="s">
        <v>100</v>
      </c>
      <c r="B48" s="658">
        <v>23396</v>
      </c>
      <c r="C48" s="658">
        <v>24284</v>
      </c>
      <c r="D48" s="658">
        <v>24852</v>
      </c>
      <c r="E48" s="658">
        <v>25722</v>
      </c>
      <c r="F48" s="658">
        <v>26047</v>
      </c>
      <c r="G48" s="171">
        <v>26513</v>
      </c>
      <c r="H48" s="171">
        <v>26522</v>
      </c>
    </row>
    <row r="49" spans="1:8" s="175" customFormat="1" ht="12.75" customHeight="1">
      <c r="A49" s="589" t="s">
        <v>99</v>
      </c>
      <c r="B49" s="658">
        <v>24050</v>
      </c>
      <c r="C49" s="658">
        <v>24257</v>
      </c>
      <c r="D49" s="658">
        <v>24258</v>
      </c>
      <c r="E49" s="658">
        <v>24971</v>
      </c>
      <c r="F49" s="658">
        <v>25637</v>
      </c>
      <c r="G49" s="171">
        <v>26398</v>
      </c>
      <c r="H49" s="171">
        <v>26505</v>
      </c>
    </row>
    <row r="50" spans="1:8" s="175" customFormat="1" ht="12.75" customHeight="1">
      <c r="A50" s="589" t="s">
        <v>97</v>
      </c>
      <c r="B50" s="658">
        <v>19253</v>
      </c>
      <c r="C50" s="658">
        <v>19250</v>
      </c>
      <c r="D50" s="658">
        <v>19228</v>
      </c>
      <c r="E50" s="658">
        <v>19297</v>
      </c>
      <c r="F50" s="658">
        <v>19314</v>
      </c>
      <c r="G50" s="171">
        <v>19334</v>
      </c>
      <c r="H50" s="171">
        <v>19575</v>
      </c>
    </row>
    <row r="51" spans="1:8" s="175" customFormat="1" ht="12.75" customHeight="1">
      <c r="A51" s="589" t="s">
        <v>96</v>
      </c>
      <c r="B51" s="658">
        <v>18470</v>
      </c>
      <c r="C51" s="658">
        <v>18434</v>
      </c>
      <c r="D51" s="658">
        <v>18443</v>
      </c>
      <c r="E51" s="658">
        <v>18457</v>
      </c>
      <c r="F51" s="658">
        <v>18453</v>
      </c>
      <c r="G51" s="171">
        <v>18468</v>
      </c>
      <c r="H51" s="171">
        <v>18474</v>
      </c>
    </row>
    <row r="52" spans="1:8" s="175" customFormat="1" ht="12.75" customHeight="1">
      <c r="A52" s="589" t="s">
        <v>98</v>
      </c>
      <c r="B52" s="658">
        <v>13203</v>
      </c>
      <c r="C52" s="658">
        <v>13264</v>
      </c>
      <c r="D52" s="658">
        <v>13253</v>
      </c>
      <c r="E52" s="658">
        <v>13267</v>
      </c>
      <c r="F52" s="658">
        <v>13265</v>
      </c>
      <c r="G52" s="171">
        <v>13267</v>
      </c>
      <c r="H52" s="171">
        <v>13277</v>
      </c>
    </row>
    <row r="53" spans="1:8" s="155" customFormat="1" ht="12.75" customHeight="1">
      <c r="A53" s="659" t="s">
        <v>1</v>
      </c>
      <c r="B53" s="444">
        <f>SUM(B3:B52)</f>
        <v>2150706</v>
      </c>
      <c r="C53" s="444">
        <f>SUM(C3:C52)</f>
        <v>2207453</v>
      </c>
      <c r="D53" s="444">
        <f>SUM(D3:D52)</f>
        <v>2263680</v>
      </c>
      <c r="E53" s="444">
        <f>SUM(E3:E52)</f>
        <v>2334126</v>
      </c>
      <c r="F53" s="444">
        <f>SUM(F3:F52)</f>
        <v>2400540</v>
      </c>
      <c r="G53" s="444">
        <f>SUM(G3:G52)</f>
        <v>2459680</v>
      </c>
      <c r="H53" s="444">
        <f>SUM(H3:H52)</f>
        <v>2522855</v>
      </c>
    </row>
    <row r="54" spans="1:8" s="155" customFormat="1" ht="16.5" customHeight="1">
      <c r="A54" s="660" t="s">
        <v>175</v>
      </c>
      <c r="B54" s="446"/>
      <c r="C54" s="446"/>
      <c r="D54" s="446"/>
      <c r="E54" s="446"/>
      <c r="F54" s="446"/>
      <c r="G54" s="446"/>
      <c r="H54" s="446"/>
    </row>
  </sheetData>
  <sheetProtection/>
  <printOptions horizontalCentered="1"/>
  <pageMargins left="0.7874015748031497" right="0.7874015748031497" top="1.1811023622047245" bottom="1.1811023622047245" header="0.5118110236220472" footer="0.5118110236220472"/>
  <pageSetup horizontalDpi="300" verticalDpi="300" orientation="portrait" paperSize="9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C00000"/>
  </sheetPr>
  <dimension ref="A1:G57"/>
  <sheetViews>
    <sheetView showGridLines="0" zoomScale="110" zoomScaleNormal="110" zoomScalePageLayoutView="0" workbookViewId="0" topLeftCell="A1">
      <selection activeCell="J12" sqref="J12"/>
    </sheetView>
  </sheetViews>
  <sheetFormatPr defaultColWidth="9.140625" defaultRowHeight="23.25"/>
  <cols>
    <col min="1" max="1" width="13.421875" style="407" customWidth="1"/>
    <col min="2" max="4" width="8.8515625" style="407" customWidth="1"/>
    <col min="5" max="7" width="8.7109375" style="407" customWidth="1"/>
    <col min="8" max="16384" width="9.140625" style="407" customWidth="1"/>
  </cols>
  <sheetData>
    <row r="1" spans="1:7" s="392" customFormat="1" ht="21">
      <c r="A1" s="736" t="s">
        <v>597</v>
      </c>
      <c r="B1" s="736"/>
      <c r="C1" s="736"/>
      <c r="D1" s="736"/>
      <c r="E1" s="736"/>
      <c r="F1" s="736"/>
      <c r="G1" s="736"/>
    </row>
    <row r="2" spans="1:7" s="393" customFormat="1" ht="16.5" customHeight="1">
      <c r="A2" s="737" t="s">
        <v>0</v>
      </c>
      <c r="B2" s="738" t="s">
        <v>822</v>
      </c>
      <c r="C2" s="738" t="s">
        <v>822</v>
      </c>
      <c r="D2" s="738" t="s">
        <v>822</v>
      </c>
      <c r="E2" s="738" t="s">
        <v>823</v>
      </c>
      <c r="F2" s="738" t="s">
        <v>823</v>
      </c>
      <c r="G2" s="738" t="s">
        <v>823</v>
      </c>
    </row>
    <row r="3" spans="1:7" s="393" customFormat="1" ht="16.5" customHeight="1">
      <c r="A3" s="741"/>
      <c r="B3" s="394">
        <v>2553</v>
      </c>
      <c r="C3" s="394">
        <v>2554</v>
      </c>
      <c r="D3" s="394">
        <v>2555</v>
      </c>
      <c r="E3" s="394">
        <v>2553</v>
      </c>
      <c r="F3" s="394">
        <v>2554</v>
      </c>
      <c r="G3" s="394">
        <v>2555</v>
      </c>
    </row>
    <row r="4" spans="1:7" s="400" customFormat="1" ht="14.25" customHeight="1">
      <c r="A4" s="395" t="s">
        <v>127</v>
      </c>
      <c r="B4" s="396">
        <v>10793</v>
      </c>
      <c r="C4" s="397">
        <v>11930</v>
      </c>
      <c r="D4" s="397">
        <v>13037</v>
      </c>
      <c r="E4" s="398">
        <v>398</v>
      </c>
      <c r="F4" s="399">
        <v>404</v>
      </c>
      <c r="G4" s="399">
        <v>404</v>
      </c>
    </row>
    <row r="5" spans="1:7" s="400" customFormat="1" ht="14.25" customHeight="1">
      <c r="A5" s="395" t="s">
        <v>114</v>
      </c>
      <c r="B5" s="396">
        <v>9779</v>
      </c>
      <c r="C5" s="397">
        <v>9735</v>
      </c>
      <c r="D5" s="397">
        <v>10550</v>
      </c>
      <c r="E5" s="398">
        <v>853</v>
      </c>
      <c r="F5" s="399">
        <v>831</v>
      </c>
      <c r="G5" s="399">
        <v>806</v>
      </c>
    </row>
    <row r="6" spans="1:7" s="400" customFormat="1" ht="14.25" customHeight="1">
      <c r="A6" s="395" t="s">
        <v>100</v>
      </c>
      <c r="B6" s="396">
        <v>7133</v>
      </c>
      <c r="C6" s="397">
        <v>7525</v>
      </c>
      <c r="D6" s="397">
        <v>7694</v>
      </c>
      <c r="E6" s="398">
        <v>361</v>
      </c>
      <c r="F6" s="399">
        <v>346</v>
      </c>
      <c r="G6" s="399">
        <v>385</v>
      </c>
    </row>
    <row r="7" spans="1:7" s="400" customFormat="1" ht="14.25" customHeight="1">
      <c r="A7" s="395" t="s">
        <v>136</v>
      </c>
      <c r="B7" s="396">
        <v>6437</v>
      </c>
      <c r="C7" s="397">
        <v>6651</v>
      </c>
      <c r="D7" s="397">
        <v>7039</v>
      </c>
      <c r="E7" s="398">
        <v>419</v>
      </c>
      <c r="F7" s="399">
        <v>423</v>
      </c>
      <c r="G7" s="399">
        <v>470</v>
      </c>
    </row>
    <row r="8" spans="1:7" s="400" customFormat="1" ht="14.25" customHeight="1">
      <c r="A8" s="395" t="s">
        <v>99</v>
      </c>
      <c r="B8" s="396">
        <v>4429</v>
      </c>
      <c r="C8" s="397">
        <v>4754</v>
      </c>
      <c r="D8" s="397">
        <v>5104</v>
      </c>
      <c r="E8" s="398">
        <v>305</v>
      </c>
      <c r="F8" s="399">
        <v>291</v>
      </c>
      <c r="G8" s="399">
        <v>304</v>
      </c>
    </row>
    <row r="9" spans="1:7" s="400" customFormat="1" ht="14.25" customHeight="1">
      <c r="A9" s="395" t="s">
        <v>108</v>
      </c>
      <c r="B9" s="396">
        <v>4830</v>
      </c>
      <c r="C9" s="397">
        <v>5375</v>
      </c>
      <c r="D9" s="397">
        <v>5082</v>
      </c>
      <c r="E9" s="398">
        <v>636</v>
      </c>
      <c r="F9" s="399">
        <v>621</v>
      </c>
      <c r="G9" s="399">
        <v>685</v>
      </c>
    </row>
    <row r="10" spans="1:7" s="400" customFormat="1" ht="14.25" customHeight="1">
      <c r="A10" s="395" t="s">
        <v>135</v>
      </c>
      <c r="B10" s="396">
        <v>4853</v>
      </c>
      <c r="C10" s="397">
        <v>4684</v>
      </c>
      <c r="D10" s="397">
        <v>5014</v>
      </c>
      <c r="E10" s="398">
        <v>793</v>
      </c>
      <c r="F10" s="399">
        <v>907</v>
      </c>
      <c r="G10" s="399">
        <v>883</v>
      </c>
    </row>
    <row r="11" spans="1:7" s="400" customFormat="1" ht="14.25" customHeight="1">
      <c r="A11" s="395" t="s">
        <v>125</v>
      </c>
      <c r="B11" s="396">
        <v>5030</v>
      </c>
      <c r="C11" s="397">
        <v>4581</v>
      </c>
      <c r="D11" s="397">
        <v>4712</v>
      </c>
      <c r="E11" s="398">
        <v>629</v>
      </c>
      <c r="F11" s="399">
        <v>641</v>
      </c>
      <c r="G11" s="399">
        <v>655</v>
      </c>
    </row>
    <row r="12" spans="1:7" s="400" customFormat="1" ht="14.25" customHeight="1">
      <c r="A12" s="395" t="s">
        <v>133</v>
      </c>
      <c r="B12" s="396">
        <v>1980</v>
      </c>
      <c r="C12" s="397">
        <v>2946</v>
      </c>
      <c r="D12" s="397">
        <v>3463</v>
      </c>
      <c r="E12" s="398">
        <v>586</v>
      </c>
      <c r="F12" s="399">
        <v>622</v>
      </c>
      <c r="G12" s="399">
        <v>647</v>
      </c>
    </row>
    <row r="13" spans="1:7" s="400" customFormat="1" ht="14.25" customHeight="1">
      <c r="A13" s="395" t="s">
        <v>129</v>
      </c>
      <c r="B13" s="396">
        <v>3337</v>
      </c>
      <c r="C13" s="397">
        <v>3266</v>
      </c>
      <c r="D13" s="397">
        <v>3277</v>
      </c>
      <c r="E13" s="398">
        <v>764</v>
      </c>
      <c r="F13" s="399">
        <v>747</v>
      </c>
      <c r="G13" s="399">
        <v>858</v>
      </c>
    </row>
    <row r="14" spans="1:7" s="400" customFormat="1" ht="14.25" customHeight="1">
      <c r="A14" s="395" t="s">
        <v>141</v>
      </c>
      <c r="B14" s="396">
        <v>2595</v>
      </c>
      <c r="C14" s="397">
        <v>2651</v>
      </c>
      <c r="D14" s="397">
        <v>3267</v>
      </c>
      <c r="E14" s="398">
        <v>383</v>
      </c>
      <c r="F14" s="399">
        <v>343</v>
      </c>
      <c r="G14" s="399">
        <v>409</v>
      </c>
    </row>
    <row r="15" spans="1:7" s="400" customFormat="1" ht="14.25" customHeight="1">
      <c r="A15" s="395" t="s">
        <v>102</v>
      </c>
      <c r="B15" s="396">
        <v>3416</v>
      </c>
      <c r="C15" s="397">
        <v>3209</v>
      </c>
      <c r="D15" s="397">
        <v>3074</v>
      </c>
      <c r="E15" s="398">
        <v>682</v>
      </c>
      <c r="F15" s="399">
        <v>662</v>
      </c>
      <c r="G15" s="399">
        <v>660</v>
      </c>
    </row>
    <row r="16" spans="1:7" s="400" customFormat="1" ht="14.25" customHeight="1">
      <c r="A16" s="395" t="s">
        <v>112</v>
      </c>
      <c r="B16" s="396">
        <v>3570</v>
      </c>
      <c r="C16" s="397">
        <v>2936</v>
      </c>
      <c r="D16" s="397">
        <v>2751</v>
      </c>
      <c r="E16" s="398">
        <v>522</v>
      </c>
      <c r="F16" s="399">
        <v>523</v>
      </c>
      <c r="G16" s="399">
        <v>542</v>
      </c>
    </row>
    <row r="17" spans="1:7" s="400" customFormat="1" ht="14.25" customHeight="1">
      <c r="A17" s="395" t="s">
        <v>111</v>
      </c>
      <c r="B17" s="396">
        <v>2618</v>
      </c>
      <c r="C17" s="397">
        <v>2650</v>
      </c>
      <c r="D17" s="397">
        <v>2325</v>
      </c>
      <c r="E17" s="398">
        <v>845</v>
      </c>
      <c r="F17" s="399">
        <v>894</v>
      </c>
      <c r="G17" s="399">
        <v>941</v>
      </c>
    </row>
    <row r="18" spans="1:7" s="400" customFormat="1" ht="14.25" customHeight="1">
      <c r="A18" s="395" t="s">
        <v>97</v>
      </c>
      <c r="B18" s="396">
        <v>2675</v>
      </c>
      <c r="C18" s="397">
        <v>2826</v>
      </c>
      <c r="D18" s="397">
        <v>2288</v>
      </c>
      <c r="E18" s="398">
        <v>374</v>
      </c>
      <c r="F18" s="399">
        <v>361</v>
      </c>
      <c r="G18" s="399">
        <v>389</v>
      </c>
    </row>
    <row r="19" spans="1:7" s="400" customFormat="1" ht="14.25" customHeight="1">
      <c r="A19" s="395" t="s">
        <v>104</v>
      </c>
      <c r="B19" s="396">
        <v>1964</v>
      </c>
      <c r="C19" s="397">
        <v>1889</v>
      </c>
      <c r="D19" s="397">
        <v>2097</v>
      </c>
      <c r="E19" s="398">
        <v>386</v>
      </c>
      <c r="F19" s="399">
        <v>412</v>
      </c>
      <c r="G19" s="399">
        <v>414</v>
      </c>
    </row>
    <row r="20" spans="1:7" s="400" customFormat="1" ht="14.25" customHeight="1">
      <c r="A20" s="395" t="s">
        <v>140</v>
      </c>
      <c r="B20" s="396">
        <v>1756</v>
      </c>
      <c r="C20" s="397">
        <v>1797</v>
      </c>
      <c r="D20" s="397">
        <v>2081</v>
      </c>
      <c r="E20" s="398">
        <v>513</v>
      </c>
      <c r="F20" s="399">
        <v>494</v>
      </c>
      <c r="G20" s="399">
        <v>543</v>
      </c>
    </row>
    <row r="21" spans="1:7" s="400" customFormat="1" ht="14.25" customHeight="1">
      <c r="A21" s="395" t="s">
        <v>143</v>
      </c>
      <c r="B21" s="396">
        <v>2596</v>
      </c>
      <c r="C21" s="397">
        <v>2093</v>
      </c>
      <c r="D21" s="397">
        <v>2054</v>
      </c>
      <c r="E21" s="396">
        <v>1069</v>
      </c>
      <c r="F21" s="399">
        <v>1135</v>
      </c>
      <c r="G21" s="399">
        <v>1109</v>
      </c>
    </row>
    <row r="22" spans="1:7" s="400" customFormat="1" ht="14.25" customHeight="1">
      <c r="A22" s="395" t="s">
        <v>103</v>
      </c>
      <c r="B22" s="396">
        <v>1827</v>
      </c>
      <c r="C22" s="397">
        <v>1919</v>
      </c>
      <c r="D22" s="397">
        <v>2026</v>
      </c>
      <c r="E22" s="398">
        <v>375</v>
      </c>
      <c r="F22" s="399">
        <v>357</v>
      </c>
      <c r="G22" s="399">
        <v>420</v>
      </c>
    </row>
    <row r="23" spans="1:7" s="400" customFormat="1" ht="14.25" customHeight="1">
      <c r="A23" s="395" t="s">
        <v>131</v>
      </c>
      <c r="B23" s="398">
        <v>961</v>
      </c>
      <c r="C23" s="397">
        <v>1546</v>
      </c>
      <c r="D23" s="397">
        <v>2011</v>
      </c>
      <c r="E23" s="401">
        <v>978</v>
      </c>
      <c r="F23" s="399">
        <v>996</v>
      </c>
      <c r="G23" s="399">
        <v>933</v>
      </c>
    </row>
    <row r="24" spans="1:7" s="400" customFormat="1" ht="14.25" customHeight="1">
      <c r="A24" s="395" t="s">
        <v>116</v>
      </c>
      <c r="B24" s="396">
        <v>1579</v>
      </c>
      <c r="C24" s="397">
        <v>1315</v>
      </c>
      <c r="D24" s="397">
        <v>1897</v>
      </c>
      <c r="E24" s="398">
        <v>787</v>
      </c>
      <c r="F24" s="399">
        <v>814</v>
      </c>
      <c r="G24" s="399">
        <v>847</v>
      </c>
    </row>
    <row r="25" spans="1:7" s="400" customFormat="1" ht="14.25" customHeight="1">
      <c r="A25" s="395" t="s">
        <v>118</v>
      </c>
      <c r="B25" s="396">
        <v>1597</v>
      </c>
      <c r="C25" s="397">
        <v>1887</v>
      </c>
      <c r="D25" s="397">
        <v>1683</v>
      </c>
      <c r="E25" s="398">
        <v>665</v>
      </c>
      <c r="F25" s="399">
        <v>654</v>
      </c>
      <c r="G25" s="399">
        <v>753</v>
      </c>
    </row>
    <row r="26" spans="1:7" s="400" customFormat="1" ht="14.25" customHeight="1">
      <c r="A26" s="395" t="s">
        <v>119</v>
      </c>
      <c r="B26" s="396">
        <v>1306</v>
      </c>
      <c r="C26" s="397">
        <v>1290</v>
      </c>
      <c r="D26" s="397">
        <v>1459</v>
      </c>
      <c r="E26" s="398">
        <v>461</v>
      </c>
      <c r="F26" s="399">
        <v>533</v>
      </c>
      <c r="G26" s="399">
        <v>549</v>
      </c>
    </row>
    <row r="27" spans="1:7" s="400" customFormat="1" ht="14.25" customHeight="1">
      <c r="A27" s="395" t="s">
        <v>121</v>
      </c>
      <c r="B27" s="396">
        <v>1030</v>
      </c>
      <c r="C27" s="397">
        <v>1101</v>
      </c>
      <c r="D27" s="397">
        <v>1355</v>
      </c>
      <c r="E27" s="398">
        <v>869</v>
      </c>
      <c r="F27" s="399">
        <v>833</v>
      </c>
      <c r="G27" s="399">
        <v>834</v>
      </c>
    </row>
    <row r="28" spans="1:7" s="400" customFormat="1" ht="14.25" customHeight="1">
      <c r="A28" s="395" t="s">
        <v>106</v>
      </c>
      <c r="B28" s="396">
        <v>1144</v>
      </c>
      <c r="C28" s="397">
        <v>1147</v>
      </c>
      <c r="D28" s="397">
        <v>1124</v>
      </c>
      <c r="E28" s="398">
        <v>618</v>
      </c>
      <c r="F28" s="399">
        <v>689</v>
      </c>
      <c r="G28" s="399">
        <v>752</v>
      </c>
    </row>
    <row r="29" spans="1:7" s="400" customFormat="1" ht="14.25" customHeight="1">
      <c r="A29" s="395" t="s">
        <v>134</v>
      </c>
      <c r="B29" s="398">
        <v>818</v>
      </c>
      <c r="C29" s="397">
        <v>1559</v>
      </c>
      <c r="D29" s="397">
        <v>1097</v>
      </c>
      <c r="E29" s="398">
        <v>605</v>
      </c>
      <c r="F29" s="399">
        <v>592</v>
      </c>
      <c r="G29" s="399">
        <v>621</v>
      </c>
    </row>
    <row r="30" spans="1:7" s="400" customFormat="1" ht="14.25" customHeight="1">
      <c r="A30" s="395" t="s">
        <v>130</v>
      </c>
      <c r="B30" s="398">
        <v>960</v>
      </c>
      <c r="C30" s="397">
        <v>899</v>
      </c>
      <c r="D30" s="397">
        <v>1072</v>
      </c>
      <c r="E30" s="398">
        <v>719</v>
      </c>
      <c r="F30" s="399">
        <v>682</v>
      </c>
      <c r="G30" s="399">
        <v>707</v>
      </c>
    </row>
    <row r="31" spans="1:7" s="400" customFormat="1" ht="14.25" customHeight="1">
      <c r="A31" s="395" t="s">
        <v>107</v>
      </c>
      <c r="B31" s="396">
        <v>1062</v>
      </c>
      <c r="C31" s="397">
        <v>868</v>
      </c>
      <c r="D31" s="397">
        <v>1016</v>
      </c>
      <c r="E31" s="398">
        <v>873</v>
      </c>
      <c r="F31" s="399">
        <v>882</v>
      </c>
      <c r="G31" s="399">
        <v>851</v>
      </c>
    </row>
    <row r="32" spans="1:7" s="400" customFormat="1" ht="14.25" customHeight="1">
      <c r="A32" s="395" t="s">
        <v>138</v>
      </c>
      <c r="B32" s="398">
        <v>758</v>
      </c>
      <c r="C32" s="397">
        <v>727</v>
      </c>
      <c r="D32" s="397">
        <v>881</v>
      </c>
      <c r="E32" s="398">
        <v>492</v>
      </c>
      <c r="F32" s="399">
        <v>557</v>
      </c>
      <c r="G32" s="399">
        <v>562</v>
      </c>
    </row>
    <row r="33" spans="1:7" s="400" customFormat="1" ht="14.25" customHeight="1">
      <c r="A33" s="395" t="s">
        <v>128</v>
      </c>
      <c r="B33" s="398">
        <v>952</v>
      </c>
      <c r="C33" s="397">
        <v>934</v>
      </c>
      <c r="D33" s="397">
        <v>854</v>
      </c>
      <c r="E33" s="398">
        <v>712</v>
      </c>
      <c r="F33" s="399">
        <v>735</v>
      </c>
      <c r="G33" s="399">
        <v>709</v>
      </c>
    </row>
    <row r="34" spans="1:7" s="400" customFormat="1" ht="14.25" customHeight="1">
      <c r="A34" s="395" t="s">
        <v>117</v>
      </c>
      <c r="B34" s="398">
        <v>472</v>
      </c>
      <c r="C34" s="397">
        <v>580</v>
      </c>
      <c r="D34" s="397">
        <v>694</v>
      </c>
      <c r="E34" s="398">
        <v>712</v>
      </c>
      <c r="F34" s="399">
        <v>687</v>
      </c>
      <c r="G34" s="399">
        <v>698</v>
      </c>
    </row>
    <row r="35" spans="1:7" s="400" customFormat="1" ht="14.25" customHeight="1">
      <c r="A35" s="395" t="s">
        <v>126</v>
      </c>
      <c r="B35" s="396">
        <v>2460</v>
      </c>
      <c r="C35" s="397">
        <v>589</v>
      </c>
      <c r="D35" s="397">
        <v>662</v>
      </c>
      <c r="E35" s="398">
        <v>925</v>
      </c>
      <c r="F35" s="399">
        <v>887</v>
      </c>
      <c r="G35" s="399">
        <v>857</v>
      </c>
    </row>
    <row r="36" spans="1:7" s="400" customFormat="1" ht="14.25" customHeight="1">
      <c r="A36" s="395" t="s">
        <v>122</v>
      </c>
      <c r="B36" s="398">
        <v>426</v>
      </c>
      <c r="C36" s="397">
        <v>528</v>
      </c>
      <c r="D36" s="397">
        <v>608</v>
      </c>
      <c r="E36" s="398">
        <v>547</v>
      </c>
      <c r="F36" s="399">
        <v>576</v>
      </c>
      <c r="G36" s="399">
        <v>594</v>
      </c>
    </row>
    <row r="37" spans="1:7" s="400" customFormat="1" ht="14.25" customHeight="1">
      <c r="A37" s="395" t="s">
        <v>109</v>
      </c>
      <c r="B37" s="398">
        <v>384</v>
      </c>
      <c r="C37" s="397">
        <v>352</v>
      </c>
      <c r="D37" s="397">
        <v>444</v>
      </c>
      <c r="E37" s="398">
        <v>751</v>
      </c>
      <c r="F37" s="399">
        <v>762</v>
      </c>
      <c r="G37" s="399">
        <v>779</v>
      </c>
    </row>
    <row r="38" spans="1:7" s="400" customFormat="1" ht="14.25" customHeight="1">
      <c r="A38" s="395" t="s">
        <v>123</v>
      </c>
      <c r="B38" s="398">
        <v>247</v>
      </c>
      <c r="C38" s="397">
        <v>356</v>
      </c>
      <c r="D38" s="397">
        <v>430</v>
      </c>
      <c r="E38" s="398">
        <v>626</v>
      </c>
      <c r="F38" s="399">
        <v>671</v>
      </c>
      <c r="G38" s="399">
        <v>644</v>
      </c>
    </row>
    <row r="39" spans="1:7" s="400" customFormat="1" ht="14.25" customHeight="1">
      <c r="A39" s="395" t="s">
        <v>124</v>
      </c>
      <c r="B39" s="398">
        <v>346</v>
      </c>
      <c r="C39" s="397">
        <v>344</v>
      </c>
      <c r="D39" s="397">
        <v>416</v>
      </c>
      <c r="E39" s="398">
        <v>604</v>
      </c>
      <c r="F39" s="399">
        <v>528</v>
      </c>
      <c r="G39" s="399">
        <v>532</v>
      </c>
    </row>
    <row r="40" spans="1:7" s="400" customFormat="1" ht="14.25" customHeight="1">
      <c r="A40" s="395" t="s">
        <v>110</v>
      </c>
      <c r="B40" s="398">
        <v>481</v>
      </c>
      <c r="C40" s="397">
        <v>484</v>
      </c>
      <c r="D40" s="397">
        <v>403</v>
      </c>
      <c r="E40" s="398">
        <v>665</v>
      </c>
      <c r="F40" s="399">
        <v>724</v>
      </c>
      <c r="G40" s="399">
        <v>771</v>
      </c>
    </row>
    <row r="41" spans="1:7" s="400" customFormat="1" ht="14.25" customHeight="1">
      <c r="A41" s="395" t="s">
        <v>142</v>
      </c>
      <c r="B41" s="398">
        <v>146</v>
      </c>
      <c r="C41" s="397">
        <v>139</v>
      </c>
      <c r="D41" s="397">
        <v>208</v>
      </c>
      <c r="E41" s="398">
        <v>321</v>
      </c>
      <c r="F41" s="399">
        <v>301</v>
      </c>
      <c r="G41" s="399">
        <v>336</v>
      </c>
    </row>
    <row r="42" spans="1:7" s="400" customFormat="1" ht="14.25" customHeight="1">
      <c r="A42" s="395" t="s">
        <v>137</v>
      </c>
      <c r="B42" s="396">
        <v>847</v>
      </c>
      <c r="C42" s="397">
        <v>144</v>
      </c>
      <c r="D42" s="397">
        <v>166</v>
      </c>
      <c r="E42" s="398">
        <v>351</v>
      </c>
      <c r="F42" s="399">
        <v>400</v>
      </c>
      <c r="G42" s="399">
        <v>436</v>
      </c>
    </row>
    <row r="43" spans="1:7" s="400" customFormat="1" ht="14.25" customHeight="1">
      <c r="A43" s="395" t="s">
        <v>145</v>
      </c>
      <c r="B43" s="398">
        <v>98</v>
      </c>
      <c r="C43" s="397">
        <v>110</v>
      </c>
      <c r="D43" s="397">
        <v>119</v>
      </c>
      <c r="E43" s="398">
        <v>426</v>
      </c>
      <c r="F43" s="399">
        <v>387</v>
      </c>
      <c r="G43" s="399">
        <v>479</v>
      </c>
    </row>
    <row r="44" spans="1:7" s="400" customFormat="1" ht="14.25" customHeight="1">
      <c r="A44" s="395" t="s">
        <v>120</v>
      </c>
      <c r="B44" s="398">
        <v>13</v>
      </c>
      <c r="C44" s="397">
        <v>3</v>
      </c>
      <c r="D44" s="397">
        <v>9</v>
      </c>
      <c r="E44" s="398">
        <v>743</v>
      </c>
      <c r="F44" s="399">
        <v>748</v>
      </c>
      <c r="G44" s="399">
        <v>782</v>
      </c>
    </row>
    <row r="45" spans="1:7" s="400" customFormat="1" ht="14.25" customHeight="1">
      <c r="A45" s="395" t="s">
        <v>101</v>
      </c>
      <c r="B45" s="398">
        <v>5</v>
      </c>
      <c r="C45" s="397">
        <v>4</v>
      </c>
      <c r="D45" s="397">
        <v>6</v>
      </c>
      <c r="E45" s="398">
        <v>477</v>
      </c>
      <c r="F45" s="399">
        <v>521</v>
      </c>
      <c r="G45" s="399">
        <v>477</v>
      </c>
    </row>
    <row r="46" spans="1:7" s="400" customFormat="1" ht="14.25" customHeight="1">
      <c r="A46" s="395" t="s">
        <v>115</v>
      </c>
      <c r="B46" s="398">
        <v>3</v>
      </c>
      <c r="C46" s="397">
        <v>2</v>
      </c>
      <c r="D46" s="397">
        <v>6</v>
      </c>
      <c r="E46" s="398">
        <v>633</v>
      </c>
      <c r="F46" s="399">
        <v>674</v>
      </c>
      <c r="G46" s="399">
        <v>633</v>
      </c>
    </row>
    <row r="47" spans="1:7" s="400" customFormat="1" ht="14.25" customHeight="1">
      <c r="A47" s="395" t="s">
        <v>144</v>
      </c>
      <c r="B47" s="402">
        <v>3</v>
      </c>
      <c r="C47" s="397">
        <v>1</v>
      </c>
      <c r="D47" s="397">
        <v>5</v>
      </c>
      <c r="E47" s="398">
        <v>579</v>
      </c>
      <c r="F47" s="399">
        <v>562</v>
      </c>
      <c r="G47" s="399">
        <v>617</v>
      </c>
    </row>
    <row r="48" spans="1:7" s="400" customFormat="1" ht="14.25" customHeight="1">
      <c r="A48" s="395" t="s">
        <v>105</v>
      </c>
      <c r="B48" s="398">
        <v>4</v>
      </c>
      <c r="C48" s="397">
        <v>2</v>
      </c>
      <c r="D48" s="397">
        <v>4</v>
      </c>
      <c r="E48" s="398">
        <v>527</v>
      </c>
      <c r="F48" s="399">
        <v>556</v>
      </c>
      <c r="G48" s="399">
        <v>601</v>
      </c>
    </row>
    <row r="49" spans="1:7" s="400" customFormat="1" ht="14.25" customHeight="1">
      <c r="A49" s="395" t="s">
        <v>139</v>
      </c>
      <c r="B49" s="398">
        <v>4</v>
      </c>
      <c r="C49" s="397">
        <v>3</v>
      </c>
      <c r="D49" s="397">
        <v>2</v>
      </c>
      <c r="E49" s="398">
        <v>677</v>
      </c>
      <c r="F49" s="399">
        <v>634</v>
      </c>
      <c r="G49" s="399">
        <v>709</v>
      </c>
    </row>
    <row r="50" spans="1:7" s="400" customFormat="1" ht="14.25" customHeight="1">
      <c r="A50" s="395" t="s">
        <v>132</v>
      </c>
      <c r="B50" s="403">
        <v>2</v>
      </c>
      <c r="C50" s="397" t="s">
        <v>86</v>
      </c>
      <c r="D50" s="397">
        <v>1</v>
      </c>
      <c r="E50" s="398">
        <v>840</v>
      </c>
      <c r="F50" s="399">
        <v>722</v>
      </c>
      <c r="G50" s="399">
        <v>762</v>
      </c>
    </row>
    <row r="51" spans="1:7" s="400" customFormat="1" ht="14.25" customHeight="1">
      <c r="A51" s="395" t="s">
        <v>113</v>
      </c>
      <c r="B51" s="402" t="s">
        <v>86</v>
      </c>
      <c r="C51" s="397" t="s">
        <v>86</v>
      </c>
      <c r="D51" s="397">
        <v>1</v>
      </c>
      <c r="E51" s="398">
        <v>467</v>
      </c>
      <c r="F51" s="399">
        <v>496</v>
      </c>
      <c r="G51" s="399">
        <v>553</v>
      </c>
    </row>
    <row r="52" spans="1:7" s="400" customFormat="1" ht="14.25" customHeight="1">
      <c r="A52" s="395" t="s">
        <v>96</v>
      </c>
      <c r="B52" s="398">
        <v>2</v>
      </c>
      <c r="C52" s="397" t="s">
        <v>86</v>
      </c>
      <c r="D52" s="397">
        <v>1</v>
      </c>
      <c r="E52" s="398">
        <v>411</v>
      </c>
      <c r="F52" s="399">
        <v>382</v>
      </c>
      <c r="G52" s="399">
        <v>419</v>
      </c>
    </row>
    <row r="53" spans="1:7" s="400" customFormat="1" ht="14.25" customHeight="1">
      <c r="A53" s="395" t="s">
        <v>98</v>
      </c>
      <c r="B53" s="403" t="s">
        <v>86</v>
      </c>
      <c r="C53" s="397" t="s">
        <v>86</v>
      </c>
      <c r="D53" s="397">
        <v>1</v>
      </c>
      <c r="E53" s="398">
        <v>213</v>
      </c>
      <c r="F53" s="399">
        <v>204</v>
      </c>
      <c r="G53" s="399">
        <v>224</v>
      </c>
    </row>
    <row r="54" spans="1:7" s="404" customFormat="1" ht="12.75" customHeight="1">
      <c r="A54" s="740" t="s">
        <v>1</v>
      </c>
      <c r="B54" s="661">
        <f>SUM(B4:B53)</f>
        <v>99728</v>
      </c>
      <c r="C54" s="661">
        <f>SUM(C4:C53)</f>
        <v>100331</v>
      </c>
      <c r="D54" s="661">
        <f>SUM(D4:D53)</f>
        <v>105570</v>
      </c>
      <c r="E54" s="661">
        <f>SUM(E4:E53)</f>
        <v>30167</v>
      </c>
      <c r="F54" s="661">
        <f>SUM(F4:F53)</f>
        <v>30403</v>
      </c>
      <c r="G54" s="661">
        <f>SUM(G4:G53)</f>
        <v>31545</v>
      </c>
    </row>
    <row r="55" spans="1:7" s="393" customFormat="1" ht="20.25" customHeight="1">
      <c r="A55" s="405" t="s">
        <v>202</v>
      </c>
      <c r="B55" s="406"/>
      <c r="C55" s="406"/>
      <c r="D55" s="406"/>
      <c r="E55" s="406"/>
      <c r="F55" s="406"/>
      <c r="G55" s="406"/>
    </row>
    <row r="56" spans="2:7" ht="15">
      <c r="B56" s="408"/>
      <c r="C56" s="408"/>
      <c r="D56" s="408"/>
      <c r="E56" s="408"/>
      <c r="F56" s="408"/>
      <c r="G56" s="408"/>
    </row>
    <row r="57" spans="2:7" ht="15">
      <c r="B57" s="408"/>
      <c r="C57" s="408"/>
      <c r="D57" s="408"/>
      <c r="E57" s="408"/>
      <c r="F57" s="408"/>
      <c r="G57" s="408"/>
    </row>
  </sheetData>
  <sheetProtection/>
  <printOptions horizontalCentered="1"/>
  <pageMargins left="0.7874015748031497" right="0.7874015748031497" top="0.61" bottom="0.5905511811023623" header="0.5118110236220472" footer="0.5118110236220472"/>
  <pageSetup horizontalDpi="600" verticalDpi="600" orientation="portrait" paperSize="9" scale="9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C00000"/>
  </sheetPr>
  <dimension ref="A1:K126"/>
  <sheetViews>
    <sheetView showGridLines="0" zoomScale="90" zoomScaleNormal="90" zoomScalePageLayoutView="0" workbookViewId="0" topLeftCell="A1">
      <selection activeCell="L45" sqref="L45"/>
    </sheetView>
  </sheetViews>
  <sheetFormatPr defaultColWidth="9.140625" defaultRowHeight="23.25"/>
  <cols>
    <col min="1" max="1" width="15.57421875" style="426" customWidth="1"/>
    <col min="2" max="7" width="9.7109375" style="426" customWidth="1"/>
    <col min="8" max="16384" width="9.140625" style="426" customWidth="1"/>
  </cols>
  <sheetData>
    <row r="1" spans="1:11" s="410" customFormat="1" ht="21">
      <c r="A1" s="742" t="s">
        <v>598</v>
      </c>
      <c r="B1" s="742"/>
      <c r="C1" s="742"/>
      <c r="D1" s="742"/>
      <c r="E1" s="742"/>
      <c r="F1" s="742"/>
      <c r="G1" s="742"/>
      <c r="H1" s="409"/>
      <c r="I1" s="409"/>
      <c r="J1" s="409"/>
      <c r="K1" s="409"/>
    </row>
    <row r="2" spans="1:11" s="413" customFormat="1" ht="16.5" customHeight="1">
      <c r="A2" s="737" t="s">
        <v>0</v>
      </c>
      <c r="B2" s="743" t="s">
        <v>824</v>
      </c>
      <c r="C2" s="743" t="s">
        <v>824</v>
      </c>
      <c r="D2" s="743" t="s">
        <v>824</v>
      </c>
      <c r="E2" s="743" t="s">
        <v>825</v>
      </c>
      <c r="F2" s="743" t="s">
        <v>825</v>
      </c>
      <c r="G2" s="743" t="s">
        <v>825</v>
      </c>
      <c r="H2" s="411"/>
      <c r="I2" s="412"/>
      <c r="J2" s="412"/>
      <c r="K2" s="412"/>
    </row>
    <row r="3" spans="1:11" s="413" customFormat="1" ht="16.5" customHeight="1">
      <c r="A3" s="739"/>
      <c r="B3" s="414">
        <v>2553</v>
      </c>
      <c r="C3" s="414">
        <v>2554</v>
      </c>
      <c r="D3" s="414">
        <v>2555</v>
      </c>
      <c r="E3" s="414">
        <v>2553</v>
      </c>
      <c r="F3" s="414">
        <v>2554</v>
      </c>
      <c r="G3" s="414">
        <v>2555</v>
      </c>
      <c r="H3" s="412"/>
      <c r="I3" s="412"/>
      <c r="J3" s="412"/>
      <c r="K3" s="412"/>
    </row>
    <row r="4" spans="1:11" s="400" customFormat="1" ht="14.25" customHeight="1">
      <c r="A4" s="415" t="s">
        <v>139</v>
      </c>
      <c r="B4" s="396">
        <v>15951</v>
      </c>
      <c r="C4" s="416">
        <v>15357</v>
      </c>
      <c r="D4" s="416">
        <v>15446</v>
      </c>
      <c r="E4" s="396">
        <v>9664</v>
      </c>
      <c r="F4" s="417">
        <v>9889</v>
      </c>
      <c r="G4" s="417">
        <v>10309</v>
      </c>
      <c r="H4" s="418"/>
      <c r="J4" s="418"/>
      <c r="K4" s="418"/>
    </row>
    <row r="5" spans="1:11" s="420" customFormat="1" ht="14.25" customHeight="1">
      <c r="A5" s="415" t="s">
        <v>135</v>
      </c>
      <c r="B5" s="396">
        <v>17826</v>
      </c>
      <c r="C5" s="416">
        <v>16047</v>
      </c>
      <c r="D5" s="416">
        <v>15046</v>
      </c>
      <c r="E5" s="396">
        <v>15063</v>
      </c>
      <c r="F5" s="417">
        <v>14400</v>
      </c>
      <c r="G5" s="417">
        <v>14641</v>
      </c>
      <c r="H5" s="419"/>
      <c r="J5" s="419"/>
      <c r="K5" s="419"/>
    </row>
    <row r="6" spans="1:11" s="400" customFormat="1" ht="14.25" customHeight="1">
      <c r="A6" s="415" t="s">
        <v>120</v>
      </c>
      <c r="B6" s="396">
        <v>14355</v>
      </c>
      <c r="C6" s="416">
        <v>13173</v>
      </c>
      <c r="D6" s="416">
        <v>14912</v>
      </c>
      <c r="E6" s="396">
        <v>12659</v>
      </c>
      <c r="F6" s="417">
        <v>12534</v>
      </c>
      <c r="G6" s="417">
        <v>13503</v>
      </c>
      <c r="H6" s="418"/>
      <c r="J6" s="418"/>
      <c r="K6" s="418"/>
    </row>
    <row r="7" spans="1:11" s="420" customFormat="1" ht="14.25" customHeight="1">
      <c r="A7" s="415" t="s">
        <v>107</v>
      </c>
      <c r="B7" s="396">
        <v>15512</v>
      </c>
      <c r="C7" s="416">
        <v>14312</v>
      </c>
      <c r="D7" s="416">
        <v>14858</v>
      </c>
      <c r="E7" s="396">
        <v>13287</v>
      </c>
      <c r="F7" s="417">
        <v>13711</v>
      </c>
      <c r="G7" s="417">
        <v>13304</v>
      </c>
      <c r="H7" s="419"/>
      <c r="J7" s="419"/>
      <c r="K7" s="419"/>
    </row>
    <row r="8" spans="1:11" s="400" customFormat="1" ht="14.25" customHeight="1">
      <c r="A8" s="415" t="s">
        <v>118</v>
      </c>
      <c r="B8" s="396">
        <v>16245</v>
      </c>
      <c r="C8" s="416">
        <v>16665</v>
      </c>
      <c r="D8" s="416">
        <v>13912</v>
      </c>
      <c r="E8" s="396">
        <v>11869</v>
      </c>
      <c r="F8" s="417">
        <v>11591</v>
      </c>
      <c r="G8" s="417">
        <v>10680</v>
      </c>
      <c r="H8" s="418"/>
      <c r="J8" s="418"/>
      <c r="K8" s="418"/>
    </row>
    <row r="9" spans="1:11" s="420" customFormat="1" ht="14.25" customHeight="1">
      <c r="A9" s="415" t="s">
        <v>109</v>
      </c>
      <c r="B9" s="396">
        <v>15118</v>
      </c>
      <c r="C9" s="416">
        <v>14147</v>
      </c>
      <c r="D9" s="416">
        <v>12587</v>
      </c>
      <c r="E9" s="396">
        <v>9875</v>
      </c>
      <c r="F9" s="417">
        <v>10210</v>
      </c>
      <c r="G9" s="417">
        <v>9835</v>
      </c>
      <c r="H9" s="419"/>
      <c r="J9" s="419"/>
      <c r="K9" s="419"/>
    </row>
    <row r="10" spans="1:11" s="420" customFormat="1" ht="14.25" customHeight="1">
      <c r="A10" s="415" t="s">
        <v>143</v>
      </c>
      <c r="B10" s="396">
        <v>11375</v>
      </c>
      <c r="C10" s="416">
        <v>11061</v>
      </c>
      <c r="D10" s="416">
        <v>12532</v>
      </c>
      <c r="E10" s="396">
        <v>12797</v>
      </c>
      <c r="F10" s="417">
        <v>12475</v>
      </c>
      <c r="G10" s="417">
        <v>13649</v>
      </c>
      <c r="H10" s="419"/>
      <c r="J10" s="419"/>
      <c r="K10" s="419"/>
    </row>
    <row r="11" spans="1:11" s="420" customFormat="1" ht="14.25" customHeight="1">
      <c r="A11" s="415" t="s">
        <v>129</v>
      </c>
      <c r="B11" s="396">
        <v>11454</v>
      </c>
      <c r="C11" s="416">
        <v>11773</v>
      </c>
      <c r="D11" s="416">
        <v>11911</v>
      </c>
      <c r="E11" s="396">
        <v>11609</v>
      </c>
      <c r="F11" s="417">
        <v>10907</v>
      </c>
      <c r="G11" s="417">
        <v>10520</v>
      </c>
      <c r="H11" s="419"/>
      <c r="J11" s="419"/>
      <c r="K11" s="419"/>
    </row>
    <row r="12" spans="1:11" s="420" customFormat="1" ht="14.25" customHeight="1">
      <c r="A12" s="415" t="s">
        <v>110</v>
      </c>
      <c r="B12" s="396">
        <v>11400</v>
      </c>
      <c r="C12" s="416">
        <v>11730</v>
      </c>
      <c r="D12" s="416">
        <v>11498</v>
      </c>
      <c r="E12" s="396">
        <v>7683</v>
      </c>
      <c r="F12" s="417">
        <v>8410</v>
      </c>
      <c r="G12" s="417">
        <v>8223</v>
      </c>
      <c r="H12" s="419"/>
      <c r="J12" s="419"/>
      <c r="K12" s="419"/>
    </row>
    <row r="13" spans="1:11" s="420" customFormat="1" ht="14.25" customHeight="1">
      <c r="A13" s="415" t="s">
        <v>117</v>
      </c>
      <c r="B13" s="396">
        <v>12321</v>
      </c>
      <c r="C13" s="416">
        <v>12791</v>
      </c>
      <c r="D13" s="416">
        <v>11300</v>
      </c>
      <c r="E13" s="396">
        <v>9528</v>
      </c>
      <c r="F13" s="417">
        <v>9685</v>
      </c>
      <c r="G13" s="417">
        <v>9322</v>
      </c>
      <c r="H13" s="419"/>
      <c r="J13" s="419"/>
      <c r="K13" s="419"/>
    </row>
    <row r="14" spans="1:11" s="420" customFormat="1" ht="14.25" customHeight="1">
      <c r="A14" s="415" t="s">
        <v>121</v>
      </c>
      <c r="B14" s="396">
        <v>9604</v>
      </c>
      <c r="C14" s="416">
        <v>10438</v>
      </c>
      <c r="D14" s="416">
        <v>10470</v>
      </c>
      <c r="E14" s="396">
        <v>10987</v>
      </c>
      <c r="F14" s="417">
        <v>11668</v>
      </c>
      <c r="G14" s="417">
        <v>11446</v>
      </c>
      <c r="H14" s="419"/>
      <c r="J14" s="419"/>
      <c r="K14" s="419"/>
    </row>
    <row r="15" spans="1:7" s="420" customFormat="1" ht="14.25" customHeight="1">
      <c r="A15" s="415" t="s">
        <v>106</v>
      </c>
      <c r="B15" s="396">
        <v>9980</v>
      </c>
      <c r="C15" s="416">
        <v>9547</v>
      </c>
      <c r="D15" s="416">
        <v>9719</v>
      </c>
      <c r="E15" s="396">
        <v>10915</v>
      </c>
      <c r="F15" s="417">
        <v>10488</v>
      </c>
      <c r="G15" s="417">
        <v>10134</v>
      </c>
    </row>
    <row r="16" spans="1:7" s="420" customFormat="1" ht="14.25" customHeight="1">
      <c r="A16" s="415" t="s">
        <v>108</v>
      </c>
      <c r="B16" s="396">
        <v>10224</v>
      </c>
      <c r="C16" s="416">
        <v>9786</v>
      </c>
      <c r="D16" s="416">
        <v>9588</v>
      </c>
      <c r="E16" s="396">
        <v>10444</v>
      </c>
      <c r="F16" s="417">
        <v>10677</v>
      </c>
      <c r="G16" s="417">
        <v>10266</v>
      </c>
    </row>
    <row r="17" spans="1:7" s="420" customFormat="1" ht="14.25" customHeight="1">
      <c r="A17" s="415" t="s">
        <v>123</v>
      </c>
      <c r="B17" s="396">
        <v>9854</v>
      </c>
      <c r="C17" s="416">
        <v>9546</v>
      </c>
      <c r="D17" s="416">
        <v>9354</v>
      </c>
      <c r="E17" s="396">
        <v>9884</v>
      </c>
      <c r="F17" s="417">
        <v>9850</v>
      </c>
      <c r="G17" s="417">
        <v>9524</v>
      </c>
    </row>
    <row r="18" spans="1:7" s="420" customFormat="1" ht="14.25" customHeight="1">
      <c r="A18" s="415" t="s">
        <v>102</v>
      </c>
      <c r="B18" s="396">
        <v>7352</v>
      </c>
      <c r="C18" s="416">
        <v>7890</v>
      </c>
      <c r="D18" s="416">
        <v>8354</v>
      </c>
      <c r="E18" s="396">
        <v>10796</v>
      </c>
      <c r="F18" s="417">
        <v>10189</v>
      </c>
      <c r="G18" s="417">
        <v>10379</v>
      </c>
    </row>
    <row r="19" spans="1:7" s="420" customFormat="1" ht="14.25" customHeight="1">
      <c r="A19" s="415" t="s">
        <v>122</v>
      </c>
      <c r="B19" s="396">
        <v>8939</v>
      </c>
      <c r="C19" s="416">
        <v>7979</v>
      </c>
      <c r="D19" s="416">
        <v>7687</v>
      </c>
      <c r="E19" s="396">
        <v>8693</v>
      </c>
      <c r="F19" s="417">
        <v>8131</v>
      </c>
      <c r="G19" s="417">
        <v>7691</v>
      </c>
    </row>
    <row r="20" spans="1:7" s="420" customFormat="1" ht="14.25" customHeight="1">
      <c r="A20" s="415" t="s">
        <v>131</v>
      </c>
      <c r="B20" s="396">
        <v>8257</v>
      </c>
      <c r="C20" s="416">
        <v>7480</v>
      </c>
      <c r="D20" s="416">
        <v>7685</v>
      </c>
      <c r="E20" s="396">
        <v>9990</v>
      </c>
      <c r="F20" s="417">
        <v>10062</v>
      </c>
      <c r="G20" s="417">
        <v>9750</v>
      </c>
    </row>
    <row r="21" spans="1:7" s="420" customFormat="1" ht="14.25" customHeight="1">
      <c r="A21" s="415" t="s">
        <v>145</v>
      </c>
      <c r="B21" s="396">
        <v>8811</v>
      </c>
      <c r="C21" s="416">
        <v>8034</v>
      </c>
      <c r="D21" s="416">
        <v>7220</v>
      </c>
      <c r="E21" s="396">
        <v>7483</v>
      </c>
      <c r="F21" s="417">
        <v>7409</v>
      </c>
      <c r="G21" s="417">
        <v>6492</v>
      </c>
    </row>
    <row r="22" spans="1:7" s="420" customFormat="1" ht="14.25" customHeight="1">
      <c r="A22" s="415" t="s">
        <v>116</v>
      </c>
      <c r="B22" s="396">
        <v>7597</v>
      </c>
      <c r="C22" s="416">
        <v>8356</v>
      </c>
      <c r="D22" s="416">
        <v>7142</v>
      </c>
      <c r="E22" s="396">
        <v>9449</v>
      </c>
      <c r="F22" s="417">
        <v>9650</v>
      </c>
      <c r="G22" s="417">
        <v>8875</v>
      </c>
    </row>
    <row r="23" spans="1:7" s="420" customFormat="1" ht="14.25" customHeight="1">
      <c r="A23" s="415" t="s">
        <v>144</v>
      </c>
      <c r="B23" s="396">
        <v>8203</v>
      </c>
      <c r="C23" s="416">
        <v>7716</v>
      </c>
      <c r="D23" s="416">
        <v>7085</v>
      </c>
      <c r="E23" s="396">
        <v>6679</v>
      </c>
      <c r="F23" s="417">
        <v>6426</v>
      </c>
      <c r="G23" s="417">
        <v>5819</v>
      </c>
    </row>
    <row r="24" spans="1:7" s="420" customFormat="1" ht="14.25" customHeight="1">
      <c r="A24" s="415" t="s">
        <v>138</v>
      </c>
      <c r="B24" s="396">
        <v>7353</v>
      </c>
      <c r="C24" s="416">
        <v>7078</v>
      </c>
      <c r="D24" s="416">
        <v>6911</v>
      </c>
      <c r="E24" s="396">
        <v>7572</v>
      </c>
      <c r="F24" s="417">
        <v>7683</v>
      </c>
      <c r="G24" s="417">
        <v>7512</v>
      </c>
    </row>
    <row r="25" spans="1:7" s="420" customFormat="1" ht="14.25" customHeight="1">
      <c r="A25" s="415" t="s">
        <v>134</v>
      </c>
      <c r="B25" s="396">
        <v>7011</v>
      </c>
      <c r="C25" s="416">
        <v>6411</v>
      </c>
      <c r="D25" s="416">
        <v>6865</v>
      </c>
      <c r="E25" s="396">
        <v>8333</v>
      </c>
      <c r="F25" s="417">
        <v>8575</v>
      </c>
      <c r="G25" s="417">
        <v>8331</v>
      </c>
    </row>
    <row r="26" spans="1:7" s="420" customFormat="1" ht="14.25" customHeight="1">
      <c r="A26" s="415" t="s">
        <v>133</v>
      </c>
      <c r="B26" s="396">
        <v>6747</v>
      </c>
      <c r="C26" s="416">
        <v>6247</v>
      </c>
      <c r="D26" s="416">
        <v>6823</v>
      </c>
      <c r="E26" s="396">
        <v>7848</v>
      </c>
      <c r="F26" s="417">
        <v>8406</v>
      </c>
      <c r="G26" s="417">
        <v>8390</v>
      </c>
    </row>
    <row r="27" spans="1:7" s="420" customFormat="1" ht="14.25" customHeight="1">
      <c r="A27" s="415" t="s">
        <v>132</v>
      </c>
      <c r="B27" s="396">
        <v>7269</v>
      </c>
      <c r="C27" s="416">
        <v>6430</v>
      </c>
      <c r="D27" s="416">
        <v>6480</v>
      </c>
      <c r="E27" s="396">
        <v>8418</v>
      </c>
      <c r="F27" s="417">
        <v>7806</v>
      </c>
      <c r="G27" s="417">
        <v>7407</v>
      </c>
    </row>
    <row r="28" spans="1:7" s="420" customFormat="1" ht="14.25" customHeight="1">
      <c r="A28" s="415" t="s">
        <v>137</v>
      </c>
      <c r="B28" s="396">
        <v>5837</v>
      </c>
      <c r="C28" s="416">
        <v>5749</v>
      </c>
      <c r="D28" s="416">
        <v>6197</v>
      </c>
      <c r="E28" s="396">
        <v>5595</v>
      </c>
      <c r="F28" s="417">
        <v>4989</v>
      </c>
      <c r="G28" s="417">
        <v>4946</v>
      </c>
    </row>
    <row r="29" spans="1:7" s="420" customFormat="1" ht="14.25" customHeight="1">
      <c r="A29" s="415" t="s">
        <v>136</v>
      </c>
      <c r="B29" s="396">
        <v>5877</v>
      </c>
      <c r="C29" s="416">
        <v>6202</v>
      </c>
      <c r="D29" s="416">
        <v>6182</v>
      </c>
      <c r="E29" s="396">
        <v>8142</v>
      </c>
      <c r="F29" s="417">
        <v>8361</v>
      </c>
      <c r="G29" s="417">
        <v>8565</v>
      </c>
    </row>
    <row r="30" spans="1:7" s="420" customFormat="1" ht="14.25" customHeight="1">
      <c r="A30" s="415" t="s">
        <v>140</v>
      </c>
      <c r="B30" s="396">
        <v>6316</v>
      </c>
      <c r="C30" s="416">
        <v>5744</v>
      </c>
      <c r="D30" s="416">
        <v>6074</v>
      </c>
      <c r="E30" s="396">
        <v>7809</v>
      </c>
      <c r="F30" s="417">
        <v>8098</v>
      </c>
      <c r="G30" s="417">
        <v>8196</v>
      </c>
    </row>
    <row r="31" spans="1:7" s="420" customFormat="1" ht="14.25" customHeight="1">
      <c r="A31" s="415" t="s">
        <v>126</v>
      </c>
      <c r="B31" s="396">
        <v>7398</v>
      </c>
      <c r="C31" s="416">
        <v>6816</v>
      </c>
      <c r="D31" s="416">
        <v>5932</v>
      </c>
      <c r="E31" s="396">
        <v>11429</v>
      </c>
      <c r="F31" s="417">
        <v>9488</v>
      </c>
      <c r="G31" s="417">
        <v>8562</v>
      </c>
    </row>
    <row r="32" spans="1:7" s="420" customFormat="1" ht="14.25" customHeight="1">
      <c r="A32" s="415" t="s">
        <v>103</v>
      </c>
      <c r="B32" s="396">
        <v>5338</v>
      </c>
      <c r="C32" s="416">
        <v>5467</v>
      </c>
      <c r="D32" s="416">
        <v>5890</v>
      </c>
      <c r="E32" s="396">
        <v>7098</v>
      </c>
      <c r="F32" s="417">
        <v>7286</v>
      </c>
      <c r="G32" s="417">
        <v>7772</v>
      </c>
    </row>
    <row r="33" spans="1:7" s="420" customFormat="1" ht="14.25" customHeight="1">
      <c r="A33" s="415" t="s">
        <v>115</v>
      </c>
      <c r="B33" s="396">
        <v>5788</v>
      </c>
      <c r="C33" s="416">
        <v>6497</v>
      </c>
      <c r="D33" s="416">
        <v>5522</v>
      </c>
      <c r="E33" s="396">
        <v>5401</v>
      </c>
      <c r="F33" s="417">
        <v>5712</v>
      </c>
      <c r="G33" s="417">
        <v>5191</v>
      </c>
    </row>
    <row r="34" spans="1:7" s="420" customFormat="1" ht="14.25" customHeight="1">
      <c r="A34" s="415" t="s">
        <v>104</v>
      </c>
      <c r="B34" s="396">
        <v>5178</v>
      </c>
      <c r="C34" s="416">
        <v>5480</v>
      </c>
      <c r="D34" s="416">
        <v>5408</v>
      </c>
      <c r="E34" s="396">
        <v>6312</v>
      </c>
      <c r="F34" s="417">
        <v>6099</v>
      </c>
      <c r="G34" s="417">
        <v>6544</v>
      </c>
    </row>
    <row r="35" spans="1:7" s="420" customFormat="1" ht="14.25" customHeight="1">
      <c r="A35" s="415" t="s">
        <v>114</v>
      </c>
      <c r="B35" s="396">
        <v>6144</v>
      </c>
      <c r="C35" s="416">
        <v>5877</v>
      </c>
      <c r="D35" s="416">
        <v>5294</v>
      </c>
      <c r="E35" s="396">
        <v>12302</v>
      </c>
      <c r="F35" s="417">
        <v>11912</v>
      </c>
      <c r="G35" s="417">
        <v>11083</v>
      </c>
    </row>
    <row r="36" spans="1:7" s="420" customFormat="1" ht="14.25" customHeight="1">
      <c r="A36" s="415" t="s">
        <v>111</v>
      </c>
      <c r="B36" s="396">
        <v>5297</v>
      </c>
      <c r="C36" s="416">
        <v>5315</v>
      </c>
      <c r="D36" s="416">
        <v>5180</v>
      </c>
      <c r="E36" s="396">
        <v>8990</v>
      </c>
      <c r="F36" s="417">
        <v>8852</v>
      </c>
      <c r="G36" s="417">
        <v>8071</v>
      </c>
    </row>
    <row r="37" spans="1:7" s="420" customFormat="1" ht="14.25" customHeight="1">
      <c r="A37" s="415" t="s">
        <v>128</v>
      </c>
      <c r="B37" s="396">
        <v>5876</v>
      </c>
      <c r="C37" s="416">
        <v>5683</v>
      </c>
      <c r="D37" s="416">
        <v>5135</v>
      </c>
      <c r="E37" s="396">
        <v>7590</v>
      </c>
      <c r="F37" s="417">
        <v>7319</v>
      </c>
      <c r="G37" s="417">
        <v>6691</v>
      </c>
    </row>
    <row r="38" spans="1:7" s="420" customFormat="1" ht="14.25" customHeight="1">
      <c r="A38" s="415" t="s">
        <v>130</v>
      </c>
      <c r="B38" s="396">
        <v>5537</v>
      </c>
      <c r="C38" s="416">
        <v>6232</v>
      </c>
      <c r="D38" s="416">
        <v>4935</v>
      </c>
      <c r="E38" s="396">
        <v>6648</v>
      </c>
      <c r="F38" s="417">
        <v>7060</v>
      </c>
      <c r="G38" s="417">
        <v>6352</v>
      </c>
    </row>
    <row r="39" spans="1:7" s="420" customFormat="1" ht="14.25" customHeight="1">
      <c r="A39" s="415" t="s">
        <v>142</v>
      </c>
      <c r="B39" s="396">
        <v>4717</v>
      </c>
      <c r="C39" s="416">
        <v>4684</v>
      </c>
      <c r="D39" s="416">
        <v>4928</v>
      </c>
      <c r="E39" s="396">
        <v>3427</v>
      </c>
      <c r="F39" s="417">
        <v>3648</v>
      </c>
      <c r="G39" s="417">
        <v>3950</v>
      </c>
    </row>
    <row r="40" spans="1:7" s="400" customFormat="1" ht="14.25" customHeight="1">
      <c r="A40" s="415" t="s">
        <v>105</v>
      </c>
      <c r="B40" s="396">
        <v>5243</v>
      </c>
      <c r="C40" s="416">
        <v>5034</v>
      </c>
      <c r="D40" s="416">
        <v>4873</v>
      </c>
      <c r="E40" s="396">
        <v>5925</v>
      </c>
      <c r="F40" s="417">
        <v>5532</v>
      </c>
      <c r="G40" s="417">
        <v>5362</v>
      </c>
    </row>
    <row r="41" spans="1:7" s="400" customFormat="1" ht="14.25" customHeight="1">
      <c r="A41" s="415" t="s">
        <v>101</v>
      </c>
      <c r="B41" s="396">
        <v>4621</v>
      </c>
      <c r="C41" s="416">
        <v>4300</v>
      </c>
      <c r="D41" s="416">
        <v>4331</v>
      </c>
      <c r="E41" s="396">
        <v>5476</v>
      </c>
      <c r="F41" s="417">
        <v>5352</v>
      </c>
      <c r="G41" s="417">
        <v>4871</v>
      </c>
    </row>
    <row r="42" spans="1:7" s="420" customFormat="1" ht="14.25" customHeight="1">
      <c r="A42" s="415" t="s">
        <v>119</v>
      </c>
      <c r="B42" s="396">
        <v>4679</v>
      </c>
      <c r="C42" s="416">
        <v>4493</v>
      </c>
      <c r="D42" s="416">
        <v>4228</v>
      </c>
      <c r="E42" s="396">
        <v>6662</v>
      </c>
      <c r="F42" s="417">
        <v>6451</v>
      </c>
      <c r="G42" s="417">
        <v>6310</v>
      </c>
    </row>
    <row r="43" spans="1:7" s="420" customFormat="1" ht="14.25" customHeight="1">
      <c r="A43" s="415" t="s">
        <v>127</v>
      </c>
      <c r="B43" s="396">
        <v>3994</v>
      </c>
      <c r="C43" s="416">
        <v>4179</v>
      </c>
      <c r="D43" s="416">
        <v>4201</v>
      </c>
      <c r="E43" s="396">
        <v>9374</v>
      </c>
      <c r="F43" s="417">
        <v>9862</v>
      </c>
      <c r="G43" s="417">
        <v>9151</v>
      </c>
    </row>
    <row r="44" spans="1:7" s="420" customFormat="1" ht="14.25" customHeight="1">
      <c r="A44" s="415" t="s">
        <v>125</v>
      </c>
      <c r="B44" s="396">
        <v>4735</v>
      </c>
      <c r="C44" s="416">
        <v>4017</v>
      </c>
      <c r="D44" s="416">
        <v>3981</v>
      </c>
      <c r="E44" s="396">
        <v>7769</v>
      </c>
      <c r="F44" s="417">
        <v>7108</v>
      </c>
      <c r="G44" s="417">
        <v>6674</v>
      </c>
    </row>
    <row r="45" spans="1:7" s="400" customFormat="1" ht="14.25" customHeight="1">
      <c r="A45" s="415" t="s">
        <v>112</v>
      </c>
      <c r="B45" s="396">
        <v>3802</v>
      </c>
      <c r="C45" s="416">
        <v>4154</v>
      </c>
      <c r="D45" s="416">
        <v>3562</v>
      </c>
      <c r="E45" s="396">
        <v>6237</v>
      </c>
      <c r="F45" s="417">
        <v>6673</v>
      </c>
      <c r="G45" s="417">
        <v>5865</v>
      </c>
    </row>
    <row r="46" spans="1:7" s="400" customFormat="1" ht="14.25" customHeight="1">
      <c r="A46" s="415" t="s">
        <v>141</v>
      </c>
      <c r="B46" s="396">
        <v>3547</v>
      </c>
      <c r="C46" s="416">
        <v>3223</v>
      </c>
      <c r="D46" s="416">
        <v>3486</v>
      </c>
      <c r="E46" s="396">
        <v>5164</v>
      </c>
      <c r="F46" s="417">
        <v>4887</v>
      </c>
      <c r="G46" s="417">
        <v>5033</v>
      </c>
    </row>
    <row r="47" spans="1:7" s="400" customFormat="1" ht="14.25" customHeight="1">
      <c r="A47" s="415" t="s">
        <v>124</v>
      </c>
      <c r="B47" s="396">
        <v>4229</v>
      </c>
      <c r="C47" s="416">
        <v>3595</v>
      </c>
      <c r="D47" s="416">
        <v>3330</v>
      </c>
      <c r="E47" s="396">
        <v>5034</v>
      </c>
      <c r="F47" s="417">
        <v>4615</v>
      </c>
      <c r="G47" s="417">
        <v>4446</v>
      </c>
    </row>
    <row r="48" spans="1:7" s="420" customFormat="1" ht="14.25" customHeight="1">
      <c r="A48" s="415" t="s">
        <v>96</v>
      </c>
      <c r="B48" s="396">
        <v>2965</v>
      </c>
      <c r="C48" s="416">
        <v>2892</v>
      </c>
      <c r="D48" s="416">
        <v>3189</v>
      </c>
      <c r="E48" s="396">
        <v>3573</v>
      </c>
      <c r="F48" s="417">
        <v>3842</v>
      </c>
      <c r="G48" s="417">
        <v>3790</v>
      </c>
    </row>
    <row r="49" spans="1:7" s="400" customFormat="1" ht="14.25" customHeight="1">
      <c r="A49" s="415" t="s">
        <v>113</v>
      </c>
      <c r="B49" s="396">
        <v>3577</v>
      </c>
      <c r="C49" s="416">
        <v>3046</v>
      </c>
      <c r="D49" s="416">
        <v>3141</v>
      </c>
      <c r="E49" s="396">
        <v>4093</v>
      </c>
      <c r="F49" s="417">
        <v>4083</v>
      </c>
      <c r="G49" s="417">
        <v>4242</v>
      </c>
    </row>
    <row r="50" spans="1:7" s="400" customFormat="1" ht="14.25" customHeight="1">
      <c r="A50" s="415" t="s">
        <v>100</v>
      </c>
      <c r="B50" s="396">
        <v>2880</v>
      </c>
      <c r="C50" s="416">
        <v>2245</v>
      </c>
      <c r="D50" s="416">
        <v>2170</v>
      </c>
      <c r="E50" s="396">
        <v>6134</v>
      </c>
      <c r="F50" s="417">
        <v>5804</v>
      </c>
      <c r="G50" s="417">
        <v>5393</v>
      </c>
    </row>
    <row r="51" spans="1:7" s="400" customFormat="1" ht="14.25" customHeight="1">
      <c r="A51" s="415" t="s">
        <v>99</v>
      </c>
      <c r="B51" s="396">
        <v>1797</v>
      </c>
      <c r="C51" s="416">
        <v>1626</v>
      </c>
      <c r="D51" s="416">
        <v>1614</v>
      </c>
      <c r="E51" s="396">
        <v>5191</v>
      </c>
      <c r="F51" s="417">
        <v>5153</v>
      </c>
      <c r="G51" s="417">
        <v>5582</v>
      </c>
    </row>
    <row r="52" spans="1:7" s="400" customFormat="1" ht="14.25" customHeight="1">
      <c r="A52" s="415" t="s">
        <v>97</v>
      </c>
      <c r="B52" s="396">
        <v>1587</v>
      </c>
      <c r="C52" s="416">
        <v>1441</v>
      </c>
      <c r="D52" s="416">
        <v>1413</v>
      </c>
      <c r="E52" s="396">
        <v>4340</v>
      </c>
      <c r="F52" s="417">
        <v>4392</v>
      </c>
      <c r="G52" s="417">
        <v>3992</v>
      </c>
    </row>
    <row r="53" spans="1:7" s="400" customFormat="1" ht="14.25" customHeight="1">
      <c r="A53" s="415" t="s">
        <v>98</v>
      </c>
      <c r="B53" s="396">
        <v>815</v>
      </c>
      <c r="C53" s="416">
        <v>753</v>
      </c>
      <c r="D53" s="416">
        <v>783</v>
      </c>
      <c r="E53" s="396">
        <v>1200</v>
      </c>
      <c r="F53" s="417">
        <v>1097</v>
      </c>
      <c r="G53" s="417">
        <v>1165</v>
      </c>
    </row>
    <row r="54" spans="1:7" s="404" customFormat="1" ht="12.75" customHeight="1">
      <c r="A54" s="744" t="s">
        <v>1</v>
      </c>
      <c r="B54" s="662">
        <f>SUM(B4:B53)</f>
        <v>376532</v>
      </c>
      <c r="C54" s="662">
        <f>SUM(C4:C53)</f>
        <v>364738</v>
      </c>
      <c r="D54" s="662">
        <f>SUM(D4:D53)</f>
        <v>356364</v>
      </c>
      <c r="E54" s="662">
        <f>SUM(E4:E53)</f>
        <v>408440</v>
      </c>
      <c r="F54" s="662">
        <f>SUM(F4:F53)</f>
        <v>404507</v>
      </c>
      <c r="G54" s="662">
        <f>SUM(G4:G53)</f>
        <v>393801</v>
      </c>
    </row>
    <row r="55" spans="1:7" s="421" customFormat="1" ht="20.25" customHeight="1">
      <c r="A55" s="745" t="s">
        <v>202</v>
      </c>
      <c r="B55" s="745"/>
      <c r="C55" s="745"/>
      <c r="D55" s="745"/>
      <c r="E55" s="745"/>
      <c r="F55" s="745"/>
      <c r="G55" s="745"/>
    </row>
    <row r="56" spans="1:7" s="425" customFormat="1" ht="15.75">
      <c r="A56" s="423"/>
      <c r="B56" s="422"/>
      <c r="C56" s="422"/>
      <c r="D56" s="422"/>
      <c r="E56" s="422"/>
      <c r="F56" s="424"/>
      <c r="G56" s="422"/>
    </row>
    <row r="57" spans="1:7" s="425" customFormat="1" ht="15.75">
      <c r="A57" s="423"/>
      <c r="B57" s="422"/>
      <c r="C57" s="422"/>
      <c r="D57" s="422"/>
      <c r="E57" s="422"/>
      <c r="F57" s="424"/>
      <c r="G57" s="422"/>
    </row>
    <row r="58" spans="1:7" s="425" customFormat="1" ht="15.75">
      <c r="A58" s="423"/>
      <c r="B58" s="422"/>
      <c r="C58" s="422"/>
      <c r="D58" s="422"/>
      <c r="E58" s="422"/>
      <c r="F58" s="422"/>
      <c r="G58" s="422"/>
    </row>
    <row r="59" spans="1:7" s="425" customFormat="1" ht="15.75">
      <c r="A59" s="423"/>
      <c r="B59" s="422"/>
      <c r="C59" s="422"/>
      <c r="D59" s="422"/>
      <c r="E59" s="422"/>
      <c r="F59" s="422"/>
      <c r="G59" s="422"/>
    </row>
    <row r="60" spans="1:7" s="425" customFormat="1" ht="15.75">
      <c r="A60" s="423"/>
      <c r="B60" s="422"/>
      <c r="C60" s="422"/>
      <c r="D60" s="422"/>
      <c r="E60" s="422"/>
      <c r="F60" s="422"/>
      <c r="G60" s="422"/>
    </row>
    <row r="61" spans="1:7" s="425" customFormat="1" ht="15.75">
      <c r="A61" s="423"/>
      <c r="B61" s="422"/>
      <c r="C61" s="422"/>
      <c r="D61" s="422"/>
      <c r="E61" s="422"/>
      <c r="F61" s="422"/>
      <c r="G61" s="422"/>
    </row>
    <row r="62" spans="1:7" s="425" customFormat="1" ht="15.75">
      <c r="A62" s="423"/>
      <c r="B62" s="422"/>
      <c r="C62" s="422"/>
      <c r="D62" s="422"/>
      <c r="E62" s="422"/>
      <c r="F62" s="422"/>
      <c r="G62" s="422"/>
    </row>
    <row r="63" spans="1:7" s="425" customFormat="1" ht="15.75">
      <c r="A63" s="423"/>
      <c r="B63" s="422"/>
      <c r="C63" s="422"/>
      <c r="D63" s="422"/>
      <c r="E63" s="422"/>
      <c r="F63" s="422"/>
      <c r="G63" s="422"/>
    </row>
    <row r="64" spans="1:7" s="425" customFormat="1" ht="15.75">
      <c r="A64" s="423"/>
      <c r="B64" s="422"/>
      <c r="C64" s="422"/>
      <c r="D64" s="422"/>
      <c r="E64" s="422"/>
      <c r="F64" s="422"/>
      <c r="G64" s="422"/>
    </row>
    <row r="65" spans="1:7" s="425" customFormat="1" ht="15.75">
      <c r="A65" s="423"/>
      <c r="B65" s="422"/>
      <c r="C65" s="422"/>
      <c r="D65" s="422"/>
      <c r="E65" s="422"/>
      <c r="F65" s="422"/>
      <c r="G65" s="422"/>
    </row>
    <row r="66" spans="1:7" s="425" customFormat="1" ht="15.75">
      <c r="A66" s="423"/>
      <c r="B66" s="422"/>
      <c r="C66" s="422"/>
      <c r="D66" s="422"/>
      <c r="E66" s="422"/>
      <c r="F66" s="422"/>
      <c r="G66" s="422"/>
    </row>
    <row r="67" spans="1:7" s="425" customFormat="1" ht="15.75">
      <c r="A67" s="423"/>
      <c r="B67" s="422"/>
      <c r="C67" s="422"/>
      <c r="D67" s="422"/>
      <c r="E67" s="422"/>
      <c r="F67" s="422"/>
      <c r="G67" s="422"/>
    </row>
    <row r="68" spans="1:7" s="425" customFormat="1" ht="15.75">
      <c r="A68" s="423"/>
      <c r="B68" s="422"/>
      <c r="C68" s="422"/>
      <c r="D68" s="422"/>
      <c r="E68" s="422"/>
      <c r="F68" s="422"/>
      <c r="G68" s="422"/>
    </row>
    <row r="69" spans="1:7" s="425" customFormat="1" ht="15.75">
      <c r="A69" s="423"/>
      <c r="B69" s="422"/>
      <c r="C69" s="422"/>
      <c r="D69" s="422"/>
      <c r="E69" s="422"/>
      <c r="F69" s="422"/>
      <c r="G69" s="422"/>
    </row>
    <row r="70" spans="1:7" s="425" customFormat="1" ht="15.75">
      <c r="A70" s="423"/>
      <c r="B70" s="422"/>
      <c r="C70" s="422"/>
      <c r="D70" s="422"/>
      <c r="E70" s="422"/>
      <c r="F70" s="422"/>
      <c r="G70" s="422"/>
    </row>
    <row r="71" spans="1:7" s="425" customFormat="1" ht="15.75">
      <c r="A71" s="423"/>
      <c r="B71" s="422"/>
      <c r="C71" s="422"/>
      <c r="D71" s="422"/>
      <c r="E71" s="422"/>
      <c r="F71" s="422"/>
      <c r="G71" s="422"/>
    </row>
    <row r="72" spans="1:7" s="425" customFormat="1" ht="15.75">
      <c r="A72" s="423"/>
      <c r="B72" s="422"/>
      <c r="C72" s="422"/>
      <c r="D72" s="422"/>
      <c r="E72" s="422"/>
      <c r="F72" s="422"/>
      <c r="G72" s="422"/>
    </row>
    <row r="73" spans="1:7" s="425" customFormat="1" ht="15.75">
      <c r="A73" s="423"/>
      <c r="B73" s="422"/>
      <c r="C73" s="422"/>
      <c r="D73" s="422"/>
      <c r="E73" s="422"/>
      <c r="F73" s="422"/>
      <c r="G73" s="422"/>
    </row>
    <row r="74" spans="1:7" s="425" customFormat="1" ht="15.75">
      <c r="A74" s="423"/>
      <c r="B74" s="422"/>
      <c r="C74" s="422"/>
      <c r="D74" s="422"/>
      <c r="E74" s="422"/>
      <c r="F74" s="422"/>
      <c r="G74" s="422"/>
    </row>
    <row r="75" spans="1:7" s="425" customFormat="1" ht="15.75">
      <c r="A75" s="423"/>
      <c r="B75" s="422"/>
      <c r="C75" s="422"/>
      <c r="D75" s="422"/>
      <c r="E75" s="422"/>
      <c r="F75" s="422"/>
      <c r="G75" s="422"/>
    </row>
    <row r="76" spans="1:7" s="425" customFormat="1" ht="15.75">
      <c r="A76" s="423"/>
      <c r="B76" s="422"/>
      <c r="C76" s="422"/>
      <c r="D76" s="422"/>
      <c r="E76" s="422"/>
      <c r="F76" s="422"/>
      <c r="G76" s="422"/>
    </row>
    <row r="77" spans="1:7" s="425" customFormat="1" ht="15.75">
      <c r="A77" s="423"/>
      <c r="B77" s="422"/>
      <c r="C77" s="422"/>
      <c r="D77" s="422"/>
      <c r="E77" s="422"/>
      <c r="F77" s="422"/>
      <c r="G77" s="422"/>
    </row>
    <row r="78" spans="1:7" s="425" customFormat="1" ht="15.75">
      <c r="A78" s="423"/>
      <c r="B78" s="422"/>
      <c r="C78" s="422"/>
      <c r="D78" s="422"/>
      <c r="E78" s="422"/>
      <c r="F78" s="422"/>
      <c r="G78" s="422"/>
    </row>
    <row r="79" spans="1:7" s="425" customFormat="1" ht="15.75">
      <c r="A79" s="423"/>
      <c r="B79" s="422"/>
      <c r="C79" s="422"/>
      <c r="D79" s="422"/>
      <c r="E79" s="422"/>
      <c r="F79" s="422"/>
      <c r="G79" s="422"/>
    </row>
    <row r="80" spans="1:7" s="425" customFormat="1" ht="15.75">
      <c r="A80" s="423"/>
      <c r="B80" s="422"/>
      <c r="C80" s="422"/>
      <c r="D80" s="422"/>
      <c r="E80" s="422"/>
      <c r="F80" s="422"/>
      <c r="G80" s="422"/>
    </row>
    <row r="81" spans="1:7" s="425" customFormat="1" ht="15.75">
      <c r="A81" s="423"/>
      <c r="B81" s="422"/>
      <c r="C81" s="422"/>
      <c r="D81" s="422"/>
      <c r="E81" s="422"/>
      <c r="F81" s="422"/>
      <c r="G81" s="422"/>
    </row>
    <row r="82" spans="1:7" s="425" customFormat="1" ht="15.75">
      <c r="A82" s="423"/>
      <c r="B82" s="422"/>
      <c r="C82" s="422"/>
      <c r="D82" s="422"/>
      <c r="E82" s="422"/>
      <c r="F82" s="422"/>
      <c r="G82" s="422"/>
    </row>
    <row r="83" spans="1:7" s="425" customFormat="1" ht="15.75">
      <c r="A83" s="423"/>
      <c r="B83" s="422"/>
      <c r="C83" s="422"/>
      <c r="D83" s="422"/>
      <c r="E83" s="422"/>
      <c r="F83" s="422"/>
      <c r="G83" s="422"/>
    </row>
    <row r="84" spans="1:7" s="425" customFormat="1" ht="15.75">
      <c r="A84" s="423"/>
      <c r="B84" s="422"/>
      <c r="C84" s="422"/>
      <c r="D84" s="422"/>
      <c r="E84" s="422"/>
      <c r="F84" s="422"/>
      <c r="G84" s="422"/>
    </row>
    <row r="85" spans="1:7" s="425" customFormat="1" ht="15.75">
      <c r="A85" s="423"/>
      <c r="B85" s="422"/>
      <c r="C85" s="422"/>
      <c r="D85" s="422"/>
      <c r="E85" s="422"/>
      <c r="F85" s="422"/>
      <c r="G85" s="422"/>
    </row>
    <row r="86" spans="1:7" s="425" customFormat="1" ht="15.75">
      <c r="A86" s="423"/>
      <c r="B86" s="422"/>
      <c r="C86" s="422"/>
      <c r="D86" s="422"/>
      <c r="E86" s="422"/>
      <c r="F86" s="422"/>
      <c r="G86" s="422"/>
    </row>
    <row r="87" spans="1:7" s="425" customFormat="1" ht="15.75">
      <c r="A87" s="423"/>
      <c r="B87" s="422"/>
      <c r="C87" s="422"/>
      <c r="D87" s="422"/>
      <c r="E87" s="422"/>
      <c r="F87" s="422"/>
      <c r="G87" s="422"/>
    </row>
    <row r="88" spans="1:7" s="425" customFormat="1" ht="15.75">
      <c r="A88" s="423"/>
      <c r="B88" s="422"/>
      <c r="C88" s="422"/>
      <c r="D88" s="422"/>
      <c r="E88" s="422"/>
      <c r="F88" s="422"/>
      <c r="G88" s="422"/>
    </row>
    <row r="89" spans="1:7" s="425" customFormat="1" ht="15.75">
      <c r="A89" s="423"/>
      <c r="B89" s="422"/>
      <c r="C89" s="422"/>
      <c r="D89" s="422"/>
      <c r="E89" s="422"/>
      <c r="F89" s="422"/>
      <c r="G89" s="422"/>
    </row>
    <row r="90" spans="1:7" s="425" customFormat="1" ht="15.75">
      <c r="A90" s="423"/>
      <c r="B90" s="422"/>
      <c r="C90" s="422"/>
      <c r="D90" s="422"/>
      <c r="E90" s="422"/>
      <c r="F90" s="422"/>
      <c r="G90" s="422"/>
    </row>
    <row r="91" spans="1:7" s="425" customFormat="1" ht="15.75">
      <c r="A91" s="423"/>
      <c r="B91" s="422"/>
      <c r="C91" s="422"/>
      <c r="D91" s="422"/>
      <c r="E91" s="422"/>
      <c r="F91" s="422"/>
      <c r="G91" s="422"/>
    </row>
    <row r="92" spans="1:7" s="425" customFormat="1" ht="15.75">
      <c r="A92" s="423"/>
      <c r="B92" s="422"/>
      <c r="C92" s="422"/>
      <c r="D92" s="422"/>
      <c r="E92" s="422"/>
      <c r="F92" s="422"/>
      <c r="G92" s="422"/>
    </row>
    <row r="93" spans="1:7" s="425" customFormat="1" ht="15.75">
      <c r="A93" s="423"/>
      <c r="B93" s="422"/>
      <c r="C93" s="422"/>
      <c r="D93" s="422"/>
      <c r="E93" s="422"/>
      <c r="F93" s="422"/>
      <c r="G93" s="422"/>
    </row>
    <row r="94" spans="1:7" s="425" customFormat="1" ht="15.75">
      <c r="A94" s="423"/>
      <c r="B94" s="422"/>
      <c r="C94" s="422"/>
      <c r="D94" s="422"/>
      <c r="E94" s="422"/>
      <c r="F94" s="422"/>
      <c r="G94" s="422"/>
    </row>
    <row r="95" spans="1:7" s="425" customFormat="1" ht="15.75">
      <c r="A95" s="423"/>
      <c r="B95" s="422"/>
      <c r="C95" s="422"/>
      <c r="D95" s="422"/>
      <c r="E95" s="422"/>
      <c r="F95" s="422"/>
      <c r="G95" s="422"/>
    </row>
    <row r="96" spans="1:7" s="425" customFormat="1" ht="15.75">
      <c r="A96" s="423"/>
      <c r="B96" s="422"/>
      <c r="C96" s="422"/>
      <c r="D96" s="422"/>
      <c r="E96" s="422"/>
      <c r="F96" s="422"/>
      <c r="G96" s="422"/>
    </row>
    <row r="97" spans="1:7" s="425" customFormat="1" ht="15.75">
      <c r="A97" s="423"/>
      <c r="B97" s="422"/>
      <c r="C97" s="422"/>
      <c r="D97" s="422"/>
      <c r="E97" s="422"/>
      <c r="F97" s="422"/>
      <c r="G97" s="422"/>
    </row>
    <row r="98" spans="1:7" s="425" customFormat="1" ht="15.75">
      <c r="A98" s="423"/>
      <c r="B98" s="422"/>
      <c r="C98" s="422"/>
      <c r="D98" s="422"/>
      <c r="E98" s="422"/>
      <c r="F98" s="422"/>
      <c r="G98" s="422"/>
    </row>
    <row r="99" spans="1:7" s="425" customFormat="1" ht="15.75">
      <c r="A99" s="423"/>
      <c r="B99" s="422"/>
      <c r="C99" s="422"/>
      <c r="D99" s="422"/>
      <c r="E99" s="422"/>
      <c r="F99" s="422"/>
      <c r="G99" s="422"/>
    </row>
    <row r="100" spans="1:7" s="425" customFormat="1" ht="15.75">
      <c r="A100" s="423"/>
      <c r="B100" s="422"/>
      <c r="C100" s="422"/>
      <c r="D100" s="422"/>
      <c r="E100" s="422"/>
      <c r="F100" s="422"/>
      <c r="G100" s="422"/>
    </row>
    <row r="101" spans="1:7" s="425" customFormat="1" ht="15.75">
      <c r="A101" s="423"/>
      <c r="B101" s="422"/>
      <c r="C101" s="422"/>
      <c r="D101" s="422"/>
      <c r="E101" s="422"/>
      <c r="F101" s="422"/>
      <c r="G101" s="422"/>
    </row>
    <row r="102" spans="1:7" s="425" customFormat="1" ht="15.75">
      <c r="A102" s="423"/>
      <c r="B102" s="422"/>
      <c r="C102" s="422"/>
      <c r="D102" s="422"/>
      <c r="E102" s="422"/>
      <c r="F102" s="422"/>
      <c r="G102" s="422"/>
    </row>
    <row r="103" spans="1:7" s="425" customFormat="1" ht="15.75">
      <c r="A103" s="423"/>
      <c r="B103" s="422"/>
      <c r="C103" s="422"/>
      <c r="D103" s="422"/>
      <c r="E103" s="422"/>
      <c r="F103" s="422"/>
      <c r="G103" s="422"/>
    </row>
    <row r="104" spans="1:7" s="425" customFormat="1" ht="15.75">
      <c r="A104" s="423"/>
      <c r="B104" s="422"/>
      <c r="C104" s="422"/>
      <c r="D104" s="422"/>
      <c r="E104" s="422"/>
      <c r="F104" s="422"/>
      <c r="G104" s="422"/>
    </row>
    <row r="105" spans="1:7" s="425" customFormat="1" ht="15.75">
      <c r="A105" s="423"/>
      <c r="B105" s="422"/>
      <c r="C105" s="422"/>
      <c r="D105" s="422"/>
      <c r="E105" s="422"/>
      <c r="F105" s="422"/>
      <c r="G105" s="422"/>
    </row>
    <row r="106" spans="1:7" s="425" customFormat="1" ht="15.75">
      <c r="A106" s="423"/>
      <c r="B106" s="422"/>
      <c r="C106" s="422"/>
      <c r="D106" s="422"/>
      <c r="E106" s="422"/>
      <c r="F106" s="422"/>
      <c r="G106" s="422"/>
    </row>
    <row r="107" spans="1:7" s="425" customFormat="1" ht="15.75">
      <c r="A107" s="423"/>
      <c r="B107" s="422"/>
      <c r="C107" s="422"/>
      <c r="D107" s="422"/>
      <c r="E107" s="422"/>
      <c r="F107" s="422"/>
      <c r="G107" s="422"/>
    </row>
    <row r="108" spans="1:7" s="425" customFormat="1" ht="15.75">
      <c r="A108" s="423"/>
      <c r="B108" s="422"/>
      <c r="C108" s="422"/>
      <c r="D108" s="422"/>
      <c r="E108" s="422"/>
      <c r="F108" s="422"/>
      <c r="G108" s="422"/>
    </row>
    <row r="109" spans="1:7" s="425" customFormat="1" ht="15.75">
      <c r="A109" s="423"/>
      <c r="B109" s="422"/>
      <c r="C109" s="422"/>
      <c r="D109" s="422"/>
      <c r="E109" s="422"/>
      <c r="F109" s="422"/>
      <c r="G109" s="422"/>
    </row>
    <row r="110" spans="1:7" s="425" customFormat="1" ht="15.75">
      <c r="A110" s="423"/>
      <c r="B110" s="422"/>
      <c r="C110" s="422"/>
      <c r="D110" s="422"/>
      <c r="E110" s="422"/>
      <c r="F110" s="422"/>
      <c r="G110" s="422"/>
    </row>
    <row r="111" spans="1:7" s="425" customFormat="1" ht="15.75">
      <c r="A111" s="423"/>
      <c r="B111" s="422"/>
      <c r="C111" s="422"/>
      <c r="D111" s="422"/>
      <c r="E111" s="422"/>
      <c r="F111" s="422"/>
      <c r="G111" s="422"/>
    </row>
    <row r="112" spans="1:7" s="425" customFormat="1" ht="15.75">
      <c r="A112" s="423"/>
      <c r="B112" s="422"/>
      <c r="C112" s="422"/>
      <c r="D112" s="422"/>
      <c r="E112" s="422"/>
      <c r="F112" s="422"/>
      <c r="G112" s="422"/>
    </row>
    <row r="113" spans="1:7" s="425" customFormat="1" ht="15.75">
      <c r="A113" s="423"/>
      <c r="B113" s="422"/>
      <c r="C113" s="422"/>
      <c r="D113" s="422"/>
      <c r="E113" s="422"/>
      <c r="F113" s="422"/>
      <c r="G113" s="422"/>
    </row>
    <row r="114" spans="1:7" s="425" customFormat="1" ht="15.75">
      <c r="A114" s="423"/>
      <c r="B114" s="422"/>
      <c r="C114" s="422"/>
      <c r="D114" s="422"/>
      <c r="E114" s="422"/>
      <c r="F114" s="422"/>
      <c r="G114" s="422"/>
    </row>
    <row r="115" spans="1:7" s="425" customFormat="1" ht="15.75">
      <c r="A115" s="423"/>
      <c r="B115" s="422"/>
      <c r="C115" s="422"/>
      <c r="D115" s="422"/>
      <c r="E115" s="422"/>
      <c r="F115" s="422"/>
      <c r="G115" s="422"/>
    </row>
    <row r="116" spans="1:7" s="425" customFormat="1" ht="15.75">
      <c r="A116" s="423"/>
      <c r="B116" s="422"/>
      <c r="C116" s="422"/>
      <c r="D116" s="422"/>
      <c r="E116" s="422"/>
      <c r="F116" s="422"/>
      <c r="G116" s="422"/>
    </row>
    <row r="117" spans="1:7" s="425" customFormat="1" ht="15.75">
      <c r="A117" s="423"/>
      <c r="B117" s="422"/>
      <c r="C117" s="422"/>
      <c r="D117" s="422"/>
      <c r="E117" s="422"/>
      <c r="F117" s="422"/>
      <c r="G117" s="422"/>
    </row>
    <row r="118" spans="1:7" s="425" customFormat="1" ht="15.75">
      <c r="A118" s="423"/>
      <c r="B118" s="422"/>
      <c r="C118" s="422"/>
      <c r="D118" s="422"/>
      <c r="E118" s="422"/>
      <c r="F118" s="422"/>
      <c r="G118" s="422"/>
    </row>
    <row r="119" spans="1:7" s="425" customFormat="1" ht="15.75">
      <c r="A119" s="423"/>
      <c r="B119" s="422"/>
      <c r="C119" s="422"/>
      <c r="D119" s="422"/>
      <c r="E119" s="422"/>
      <c r="F119" s="422"/>
      <c r="G119" s="422"/>
    </row>
    <row r="120" spans="1:7" s="425" customFormat="1" ht="15.75">
      <c r="A120" s="423"/>
      <c r="B120" s="422"/>
      <c r="C120" s="422"/>
      <c r="D120" s="422"/>
      <c r="E120" s="422"/>
      <c r="F120" s="422"/>
      <c r="G120" s="422"/>
    </row>
    <row r="121" spans="1:7" s="425" customFormat="1" ht="15.75">
      <c r="A121" s="423"/>
      <c r="B121" s="422"/>
      <c r="C121" s="422"/>
      <c r="D121" s="422"/>
      <c r="E121" s="422"/>
      <c r="F121" s="422"/>
      <c r="G121" s="422"/>
    </row>
    <row r="122" spans="1:7" s="425" customFormat="1" ht="15.75">
      <c r="A122" s="423"/>
      <c r="B122" s="422"/>
      <c r="C122" s="422"/>
      <c r="D122" s="422"/>
      <c r="E122" s="422"/>
      <c r="F122" s="422"/>
      <c r="G122" s="422"/>
    </row>
    <row r="123" spans="1:7" s="425" customFormat="1" ht="15.75">
      <c r="A123" s="423"/>
      <c r="B123" s="422"/>
      <c r="C123" s="422"/>
      <c r="D123" s="422"/>
      <c r="E123" s="422"/>
      <c r="F123" s="422"/>
      <c r="G123" s="422"/>
    </row>
    <row r="124" spans="1:7" s="425" customFormat="1" ht="15.75">
      <c r="A124" s="423"/>
      <c r="B124" s="422"/>
      <c r="C124" s="422"/>
      <c r="D124" s="422"/>
      <c r="E124" s="422"/>
      <c r="F124" s="422"/>
      <c r="G124" s="422"/>
    </row>
    <row r="125" spans="1:7" s="425" customFormat="1" ht="15.75">
      <c r="A125" s="423"/>
      <c r="B125" s="422"/>
      <c r="C125" s="422"/>
      <c r="D125" s="422"/>
      <c r="E125" s="422"/>
      <c r="F125" s="422"/>
      <c r="G125" s="422"/>
    </row>
    <row r="126" spans="1:7" s="425" customFormat="1" ht="15.75">
      <c r="A126" s="423"/>
      <c r="B126" s="422"/>
      <c r="C126" s="422"/>
      <c r="D126" s="422"/>
      <c r="E126" s="422"/>
      <c r="F126" s="422"/>
      <c r="G126" s="422"/>
    </row>
  </sheetData>
  <sheetProtection/>
  <printOptions horizontalCentered="1"/>
  <pageMargins left="0.8" right="0.8" top="0.61" bottom="0.56" header="0.5" footer="0.5"/>
  <pageSetup horizontalDpi="600" verticalDpi="600" orientation="portrait" paperSize="9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C00000"/>
  </sheetPr>
  <dimension ref="A1:D20"/>
  <sheetViews>
    <sheetView zoomScalePageLayoutView="0" workbookViewId="0" topLeftCell="A1">
      <selection activeCell="D21" sqref="D21"/>
    </sheetView>
  </sheetViews>
  <sheetFormatPr defaultColWidth="9.140625" defaultRowHeight="21" customHeight="1"/>
  <cols>
    <col min="1" max="1" width="21.421875" style="196" customWidth="1"/>
    <col min="2" max="2" width="51.8515625" style="197" customWidth="1"/>
    <col min="3" max="3" width="21.421875" style="197" customWidth="1"/>
    <col min="4" max="4" width="38.28125" style="197" customWidth="1"/>
    <col min="5" max="16384" width="9.140625" style="196" customWidth="1"/>
  </cols>
  <sheetData>
    <row r="1" spans="1:4" s="195" customFormat="1" ht="21" customHeight="1">
      <c r="A1" s="746" t="s">
        <v>599</v>
      </c>
      <c r="B1" s="746"/>
      <c r="C1" s="746"/>
      <c r="D1" s="746"/>
    </row>
    <row r="2" spans="1:4" ht="18.75" customHeight="1">
      <c r="A2" s="749" t="s">
        <v>178</v>
      </c>
      <c r="B2" s="568" t="s">
        <v>826</v>
      </c>
      <c r="C2" s="749" t="s">
        <v>440</v>
      </c>
      <c r="D2" s="749" t="s">
        <v>827</v>
      </c>
    </row>
    <row r="3" spans="1:4" ht="18.75" customHeight="1">
      <c r="A3" s="199">
        <v>2543</v>
      </c>
      <c r="B3" s="200">
        <v>20967.75</v>
      </c>
      <c r="C3" s="201" t="s">
        <v>442</v>
      </c>
      <c r="D3" s="747">
        <f aca="true" t="shared" si="0" ref="D3:D13">1*B3/C3</f>
        <v>3691.505281690141</v>
      </c>
    </row>
    <row r="4" spans="1:4" ht="18.75" customHeight="1">
      <c r="A4" s="199">
        <v>2544</v>
      </c>
      <c r="B4" s="200">
        <v>22599.82</v>
      </c>
      <c r="C4" s="201" t="s">
        <v>443</v>
      </c>
      <c r="D4" s="747">
        <f t="shared" si="0"/>
        <v>3944.122164048865</v>
      </c>
    </row>
    <row r="5" spans="1:4" ht="18.75" customHeight="1">
      <c r="A5" s="199">
        <v>2545</v>
      </c>
      <c r="B5" s="200">
        <v>22695.97</v>
      </c>
      <c r="C5" s="201" t="s">
        <v>444</v>
      </c>
      <c r="D5" s="747">
        <f t="shared" si="0"/>
        <v>3926.638408304498</v>
      </c>
    </row>
    <row r="6" spans="1:4" s="198" customFormat="1" ht="18.75" customHeight="1">
      <c r="A6" s="199">
        <v>2546</v>
      </c>
      <c r="B6" s="200">
        <v>26522.81</v>
      </c>
      <c r="C6" s="201" t="s">
        <v>445</v>
      </c>
      <c r="D6" s="747">
        <f t="shared" si="0"/>
        <v>4541.577054794521</v>
      </c>
    </row>
    <row r="7" spans="1:4" s="198" customFormat="1" ht="18.75" customHeight="1">
      <c r="A7" s="199">
        <v>2547</v>
      </c>
      <c r="B7" s="200">
        <v>28580.84</v>
      </c>
      <c r="C7" s="201" t="s">
        <v>446</v>
      </c>
      <c r="D7" s="747">
        <f t="shared" si="0"/>
        <v>5076.5257548845475</v>
      </c>
    </row>
    <row r="8" spans="1:4" s="198" customFormat="1" ht="18.75" customHeight="1">
      <c r="A8" s="199">
        <v>2548</v>
      </c>
      <c r="B8" s="200">
        <v>30622.43</v>
      </c>
      <c r="C8" s="201" t="s">
        <v>441</v>
      </c>
      <c r="D8" s="747">
        <f t="shared" si="0"/>
        <v>5410.32332155477</v>
      </c>
    </row>
    <row r="9" spans="1:4" ht="18.75" customHeight="1">
      <c r="A9" s="199">
        <v>2549</v>
      </c>
      <c r="B9" s="200">
        <v>34186.9</v>
      </c>
      <c r="C9" s="201" t="s">
        <v>447</v>
      </c>
      <c r="D9" s="747">
        <f t="shared" si="0"/>
        <v>5997.701754385965</v>
      </c>
    </row>
    <row r="10" spans="1:4" ht="18.75" customHeight="1">
      <c r="A10" s="199">
        <v>2550</v>
      </c>
      <c r="B10" s="200">
        <v>37898.89</v>
      </c>
      <c r="C10" s="201" t="s">
        <v>448</v>
      </c>
      <c r="D10" s="747">
        <f t="shared" si="0"/>
        <v>6625.68006993007</v>
      </c>
    </row>
    <row r="11" spans="1:4" ht="18.75" customHeight="1">
      <c r="A11" s="199">
        <v>2551</v>
      </c>
      <c r="B11" s="200">
        <v>43973.65</v>
      </c>
      <c r="C11" s="201" t="s">
        <v>449</v>
      </c>
      <c r="D11" s="747">
        <f t="shared" si="0"/>
        <v>7701.164623467601</v>
      </c>
    </row>
    <row r="12" spans="1:4" s="198" customFormat="1" ht="18.75" customHeight="1">
      <c r="A12" s="199">
        <v>2552</v>
      </c>
      <c r="B12" s="200">
        <v>37627.25</v>
      </c>
      <c r="C12" s="201" t="s">
        <v>447</v>
      </c>
      <c r="D12" s="747">
        <f t="shared" si="0"/>
        <v>6601.271929824561</v>
      </c>
    </row>
    <row r="13" spans="1:4" s="198" customFormat="1" ht="18.75" customHeight="1">
      <c r="A13" s="199">
        <v>2553</v>
      </c>
      <c r="B13" s="200">
        <v>40487.84</v>
      </c>
      <c r="C13" s="201" t="s">
        <v>447</v>
      </c>
      <c r="D13" s="747">
        <f t="shared" si="0"/>
        <v>7103.1298245614025</v>
      </c>
    </row>
    <row r="14" spans="1:4" s="198" customFormat="1" ht="18.75" customHeight="1">
      <c r="A14" s="199">
        <v>2554</v>
      </c>
      <c r="B14" s="200">
        <v>45558.21</v>
      </c>
      <c r="C14" s="201" t="s">
        <v>450</v>
      </c>
      <c r="D14" s="747">
        <f>1*B14/C14</f>
        <v>8034.957671957672</v>
      </c>
    </row>
    <row r="15" spans="1:4" s="198" customFormat="1" ht="18.75" customHeight="1">
      <c r="A15" s="202">
        <v>2555</v>
      </c>
      <c r="B15" s="203">
        <v>44774.54</v>
      </c>
      <c r="C15" s="204" t="s">
        <v>450</v>
      </c>
      <c r="D15" s="748">
        <f>1*B15/C15</f>
        <v>7896.744268077602</v>
      </c>
    </row>
    <row r="16" spans="1:4" s="207" customFormat="1" ht="18.75" customHeight="1">
      <c r="A16" s="205" t="s">
        <v>451</v>
      </c>
      <c r="B16" s="206"/>
      <c r="C16" s="206"/>
      <c r="D16" s="206"/>
    </row>
    <row r="17" spans="1:4" s="209" customFormat="1" ht="21" customHeight="1">
      <c r="A17" s="205" t="s">
        <v>452</v>
      </c>
      <c r="B17" s="208"/>
      <c r="C17" s="208"/>
      <c r="D17" s="208"/>
    </row>
    <row r="18" spans="1:3" s="210" customFormat="1" ht="17.25" customHeight="1">
      <c r="A18" s="210" t="s">
        <v>637</v>
      </c>
      <c r="C18" s="211"/>
    </row>
    <row r="19" s="210" customFormat="1" ht="17.25" customHeight="1">
      <c r="A19" s="212" t="s">
        <v>638</v>
      </c>
    </row>
    <row r="20" s="210" customFormat="1" ht="17.25" customHeight="1">
      <c r="A20" s="212" t="s">
        <v>581</v>
      </c>
    </row>
  </sheetData>
  <sheetProtection/>
  <printOptions horizontalCentered="1"/>
  <pageMargins left="0.35433070866141736" right="0.3937007874015748" top="0.6299212598425197" bottom="0.31496062992125984" header="0.5118110236220472" footer="0.196850393700787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C00000"/>
  </sheetPr>
  <dimension ref="A1:F34"/>
  <sheetViews>
    <sheetView zoomScalePageLayoutView="0" workbookViewId="0" topLeftCell="A1">
      <selection activeCell="M16" sqref="M16"/>
    </sheetView>
  </sheetViews>
  <sheetFormatPr defaultColWidth="9.140625" defaultRowHeight="21" customHeight="1"/>
  <cols>
    <col min="1" max="1" width="57.8515625" style="214" customWidth="1"/>
    <col min="2" max="2" width="14.8515625" style="214" customWidth="1"/>
    <col min="3" max="3" width="16.28125" style="214" customWidth="1"/>
    <col min="4" max="4" width="18.140625" style="214" customWidth="1"/>
    <col min="5" max="5" width="16.421875" style="214" customWidth="1"/>
    <col min="6" max="16384" width="9.140625" style="214" customWidth="1"/>
  </cols>
  <sheetData>
    <row r="1" spans="1:5" s="213" customFormat="1" ht="21" customHeight="1">
      <c r="A1" s="750" t="s">
        <v>600</v>
      </c>
      <c r="B1" s="750"/>
      <c r="C1" s="750"/>
      <c r="D1" s="750"/>
      <c r="E1" s="750"/>
    </row>
    <row r="2" spans="1:6" ht="18.75" customHeight="1">
      <c r="A2" s="751" t="s">
        <v>453</v>
      </c>
      <c r="B2" s="752" t="s">
        <v>454</v>
      </c>
      <c r="C2" s="753"/>
      <c r="D2" s="752" t="s">
        <v>455</v>
      </c>
      <c r="E2" s="753"/>
      <c r="F2" s="285"/>
    </row>
    <row r="3" spans="1:6" ht="18.75" customHeight="1">
      <c r="A3" s="754"/>
      <c r="B3" s="752" t="s">
        <v>16</v>
      </c>
      <c r="C3" s="752" t="s">
        <v>14</v>
      </c>
      <c r="D3" s="752" t="s">
        <v>16</v>
      </c>
      <c r="E3" s="752" t="s">
        <v>14</v>
      </c>
      <c r="F3" s="285"/>
    </row>
    <row r="4" spans="1:6" s="217" customFormat="1" ht="18.75" customHeight="1">
      <c r="A4" s="216" t="s">
        <v>456</v>
      </c>
      <c r="B4" s="664">
        <f>SUM(B5,B14)</f>
        <v>54742.5</v>
      </c>
      <c r="C4" s="664">
        <v>5612.2</v>
      </c>
      <c r="D4" s="757">
        <f>SUM(D5,D14)</f>
        <v>100.00018267342557</v>
      </c>
      <c r="E4" s="757">
        <f>SUM(E5,E14)</f>
        <v>100.04573607497952</v>
      </c>
      <c r="F4" s="283"/>
    </row>
    <row r="5" spans="1:6" s="217" customFormat="1" ht="18.75" customHeight="1">
      <c r="A5" s="218" t="s">
        <v>457</v>
      </c>
      <c r="B5" s="663">
        <f>SUM(B6,B13)</f>
        <v>39821</v>
      </c>
      <c r="C5" s="663">
        <f>SUM(C6,C13)</f>
        <v>3892.3</v>
      </c>
      <c r="D5" s="665">
        <f>SUM(D6,D13)</f>
        <v>72.74256747499656</v>
      </c>
      <c r="E5" s="665">
        <f>SUM(E6,E13)</f>
        <v>69.4</v>
      </c>
      <c r="F5" s="283"/>
    </row>
    <row r="6" spans="1:6" s="217" customFormat="1" ht="18.75" customHeight="1">
      <c r="A6" s="218" t="s">
        <v>458</v>
      </c>
      <c r="B6" s="663">
        <f>SUM(B10,B7)</f>
        <v>39739.1</v>
      </c>
      <c r="C6" s="663">
        <f>SUM(C7,C10)</f>
        <v>3892.3</v>
      </c>
      <c r="D6" s="665">
        <f>SUM(D7,D10)</f>
        <v>72.59295793944375</v>
      </c>
      <c r="E6" s="665">
        <v>69.4</v>
      </c>
      <c r="F6" s="283"/>
    </row>
    <row r="7" spans="1:6" s="217" customFormat="1" ht="18.75" customHeight="1">
      <c r="A7" s="218" t="s">
        <v>459</v>
      </c>
      <c r="B7" s="663">
        <v>39548.5</v>
      </c>
      <c r="C7" s="663">
        <v>3875</v>
      </c>
      <c r="D7" s="665">
        <f>SUM(D8:D9)</f>
        <v>72.24459971685619</v>
      </c>
      <c r="E7" s="665">
        <v>69</v>
      </c>
      <c r="F7" s="283"/>
    </row>
    <row r="8" spans="1:6" ht="18.75" customHeight="1">
      <c r="A8" s="219" t="s">
        <v>460</v>
      </c>
      <c r="B8" s="666">
        <v>39231.7</v>
      </c>
      <c r="C8" s="666">
        <v>3865</v>
      </c>
      <c r="D8" s="669">
        <f>B8/$B$4*100</f>
        <v>71.66589030460793</v>
      </c>
      <c r="E8" s="669">
        <v>68.9</v>
      </c>
      <c r="F8" s="285"/>
    </row>
    <row r="9" spans="1:6" ht="18.75" customHeight="1">
      <c r="A9" s="219" t="s">
        <v>461</v>
      </c>
      <c r="B9" s="666">
        <v>316.8</v>
      </c>
      <c r="C9" s="666">
        <v>10</v>
      </c>
      <c r="D9" s="669">
        <f>B9/$B$4*100</f>
        <v>0.5787094122482532</v>
      </c>
      <c r="E9" s="669">
        <v>0.2</v>
      </c>
      <c r="F9" s="285"/>
    </row>
    <row r="10" spans="1:6" s="217" customFormat="1" ht="18.75" customHeight="1">
      <c r="A10" s="218" t="s">
        <v>462</v>
      </c>
      <c r="B10" s="663">
        <v>190.6</v>
      </c>
      <c r="C10" s="663">
        <v>17.3</v>
      </c>
      <c r="D10" s="758">
        <f>SUM(D11,D12)</f>
        <v>0.3483582225875691</v>
      </c>
      <c r="E10" s="758">
        <f>SUM(E11,E12)</f>
        <v>0.27996507608424503</v>
      </c>
      <c r="F10" s="283"/>
    </row>
    <row r="11" spans="1:6" ht="18.75" customHeight="1">
      <c r="A11" s="219" t="s">
        <v>463</v>
      </c>
      <c r="B11" s="666">
        <v>49.8</v>
      </c>
      <c r="C11" s="666">
        <v>7.2</v>
      </c>
      <c r="D11" s="669">
        <f>B11/$B$4*100</f>
        <v>0.0909713659405398</v>
      </c>
      <c r="E11" s="669">
        <v>0.1</v>
      </c>
      <c r="F11" s="285"/>
    </row>
    <row r="12" spans="1:6" ht="18.75" customHeight="1">
      <c r="A12" s="219" t="s">
        <v>464</v>
      </c>
      <c r="B12" s="666">
        <v>140.9</v>
      </c>
      <c r="C12" s="666">
        <v>10.1</v>
      </c>
      <c r="D12" s="669">
        <f>B12/$B$4*100</f>
        <v>0.2573868566470293</v>
      </c>
      <c r="E12" s="669">
        <f>C12/$C$4*100</f>
        <v>0.17996507608424503</v>
      </c>
      <c r="F12" s="285"/>
    </row>
    <row r="13" spans="1:6" s="217" customFormat="1" ht="18.75" customHeight="1">
      <c r="A13" s="218" t="s">
        <v>465</v>
      </c>
      <c r="B13" s="663">
        <v>81.9</v>
      </c>
      <c r="C13" s="667" t="s">
        <v>86</v>
      </c>
      <c r="D13" s="665">
        <f>B13/$B$4*100</f>
        <v>0.14960953555281548</v>
      </c>
      <c r="E13" s="668" t="s">
        <v>86</v>
      </c>
      <c r="F13" s="283"/>
    </row>
    <row r="14" spans="1:6" s="217" customFormat="1" ht="18.75" customHeight="1">
      <c r="A14" s="218" t="s">
        <v>582</v>
      </c>
      <c r="B14" s="663">
        <f>SUM(B15:B18)</f>
        <v>14921.5</v>
      </c>
      <c r="C14" s="663">
        <v>1719.8</v>
      </c>
      <c r="D14" s="665">
        <f>SUM(D15:D18)</f>
        <v>27.257615198429008</v>
      </c>
      <c r="E14" s="665">
        <f>SUM(E15:E18)</f>
        <v>30.645736074979517</v>
      </c>
      <c r="F14" s="283"/>
    </row>
    <row r="15" spans="1:6" ht="18.75" customHeight="1">
      <c r="A15" s="219" t="s">
        <v>466</v>
      </c>
      <c r="B15" s="666">
        <v>4444.7</v>
      </c>
      <c r="C15" s="666">
        <v>623.7</v>
      </c>
      <c r="D15" s="669">
        <f>B15/$B$4*100</f>
        <v>8.11928574690597</v>
      </c>
      <c r="E15" s="669">
        <f>C15/$C$4*100</f>
        <v>11.11328890631125</v>
      </c>
      <c r="F15" s="285"/>
    </row>
    <row r="16" spans="1:6" ht="18.75" customHeight="1">
      <c r="A16" s="219" t="s">
        <v>467</v>
      </c>
      <c r="B16" s="666">
        <v>4415.8</v>
      </c>
      <c r="C16" s="666">
        <v>378.2</v>
      </c>
      <c r="D16" s="669">
        <f>B16/$B$4*100</f>
        <v>8.066493126912363</v>
      </c>
      <c r="E16" s="669">
        <f>C16/$C$4*100</f>
        <v>6.738890274758562</v>
      </c>
      <c r="F16" s="285"/>
    </row>
    <row r="17" spans="1:6" ht="18.75" customHeight="1">
      <c r="A17" s="219" t="s">
        <v>468</v>
      </c>
      <c r="B17" s="666">
        <v>4685.5</v>
      </c>
      <c r="C17" s="666">
        <v>471.8</v>
      </c>
      <c r="D17" s="669">
        <f>B17/$B$4*100</f>
        <v>8.559163355710828</v>
      </c>
      <c r="E17" s="669">
        <f>C17/$C$4*100</f>
        <v>8.406685435301666</v>
      </c>
      <c r="F17" s="285"/>
    </row>
    <row r="18" spans="1:6" ht="18.75" customHeight="1">
      <c r="A18" s="222" t="s">
        <v>469</v>
      </c>
      <c r="B18" s="670">
        <v>1375.5</v>
      </c>
      <c r="C18" s="670">
        <v>246.2</v>
      </c>
      <c r="D18" s="671">
        <f>B18/$B$4*100</f>
        <v>2.5126729688998495</v>
      </c>
      <c r="E18" s="671">
        <f>C18/$C$4*100</f>
        <v>4.386871458608033</v>
      </c>
      <c r="F18" s="285"/>
    </row>
    <row r="19" spans="1:5" s="224" customFormat="1" ht="18.75" customHeight="1">
      <c r="A19" s="223" t="s">
        <v>602</v>
      </c>
      <c r="B19" s="223"/>
      <c r="C19" s="223"/>
      <c r="D19" s="223"/>
      <c r="E19" s="223"/>
    </row>
    <row r="20" spans="1:5" ht="21" customHeight="1">
      <c r="A20" s="755" t="s">
        <v>601</v>
      </c>
      <c r="B20" s="755"/>
      <c r="C20" s="755"/>
      <c r="D20" s="755"/>
      <c r="E20" s="755"/>
    </row>
    <row r="21" spans="1:6" ht="18.75" customHeight="1">
      <c r="A21" s="454" t="s">
        <v>470</v>
      </c>
      <c r="B21" s="241" t="s">
        <v>471</v>
      </c>
      <c r="C21" s="455"/>
      <c r="D21" s="241" t="s">
        <v>472</v>
      </c>
      <c r="E21" s="756"/>
      <c r="F21" s="285"/>
    </row>
    <row r="22" spans="1:6" ht="18.75" customHeight="1">
      <c r="A22" s="456"/>
      <c r="B22" s="241" t="s">
        <v>16</v>
      </c>
      <c r="C22" s="241" t="s">
        <v>14</v>
      </c>
      <c r="D22" s="241" t="s">
        <v>16</v>
      </c>
      <c r="E22" s="241" t="s">
        <v>14</v>
      </c>
      <c r="F22" s="285"/>
    </row>
    <row r="23" spans="1:6" s="217" customFormat="1" ht="18.75" customHeight="1">
      <c r="A23" s="454" t="s">
        <v>439</v>
      </c>
      <c r="B23" s="454">
        <f>SUM(B24:C33)</f>
        <v>43423.799999999996</v>
      </c>
      <c r="C23" s="454">
        <f>SUM(C24:C33)</f>
        <v>3875.1</v>
      </c>
      <c r="D23" s="454">
        <f>SUM(D24:E33)</f>
        <v>191.0760919127299</v>
      </c>
      <c r="E23" s="454">
        <f>SUM(E24:E33)</f>
        <v>100</v>
      </c>
      <c r="F23" s="283"/>
    </row>
    <row r="24" spans="1:6" ht="18.75" customHeight="1">
      <c r="A24" s="219" t="s">
        <v>473</v>
      </c>
      <c r="B24" s="219">
        <v>1203.7</v>
      </c>
      <c r="C24" s="219">
        <v>316.7</v>
      </c>
      <c r="D24" s="219">
        <f>B24/$B$23*100</f>
        <v>2.771982184884787</v>
      </c>
      <c r="E24" s="219">
        <f>C24/$C$23*100</f>
        <v>8.17269231761761</v>
      </c>
      <c r="F24" s="285"/>
    </row>
    <row r="25" spans="1:6" ht="18.75" customHeight="1">
      <c r="A25" s="219" t="s">
        <v>474</v>
      </c>
      <c r="B25" s="219">
        <v>1903.6</v>
      </c>
      <c r="C25" s="219">
        <v>423.5</v>
      </c>
      <c r="D25" s="219">
        <f>B25/$B$23*100</f>
        <v>4.383771111694509</v>
      </c>
      <c r="E25" s="219">
        <f>C25/$C$23*100</f>
        <v>10.928750225800625</v>
      </c>
      <c r="F25" s="285"/>
    </row>
    <row r="26" spans="1:6" ht="18.75" customHeight="1">
      <c r="A26" s="219" t="s">
        <v>475</v>
      </c>
      <c r="B26" s="219">
        <v>1488.2</v>
      </c>
      <c r="C26" s="219">
        <v>397.8</v>
      </c>
      <c r="D26" s="219">
        <f>B26/$B$23*100</f>
        <v>3.4271528516619925</v>
      </c>
      <c r="E26" s="219">
        <f>C26/$C$23*100</f>
        <v>10.265541534412016</v>
      </c>
      <c r="F26" s="285"/>
    </row>
    <row r="27" spans="1:6" ht="18.75" customHeight="1">
      <c r="A27" s="219" t="s">
        <v>476</v>
      </c>
      <c r="B27" s="219">
        <v>1268.6</v>
      </c>
      <c r="C27" s="219">
        <v>298.5</v>
      </c>
      <c r="D27" s="219">
        <f>B27/$B$23*100</f>
        <v>2.9214393949861597</v>
      </c>
      <c r="E27" s="219">
        <f>C27/$C$23*100</f>
        <v>7.7030270186575835</v>
      </c>
      <c r="F27" s="285"/>
    </row>
    <row r="28" spans="1:6" ht="18.75" customHeight="1">
      <c r="A28" s="219" t="s">
        <v>477</v>
      </c>
      <c r="B28" s="219">
        <v>7145.6</v>
      </c>
      <c r="C28" s="219">
        <v>1090.5</v>
      </c>
      <c r="D28" s="219">
        <f>B28/$B$23*100</f>
        <v>16.455492149466426</v>
      </c>
      <c r="E28" s="219">
        <f>C28/$C$23*100</f>
        <v>28.141209259115897</v>
      </c>
      <c r="F28" s="285"/>
    </row>
    <row r="29" spans="1:6" ht="18.75" customHeight="1">
      <c r="A29" s="219" t="s">
        <v>478</v>
      </c>
      <c r="B29" s="219">
        <v>14844.6</v>
      </c>
      <c r="C29" s="219">
        <v>25.5</v>
      </c>
      <c r="D29" s="219">
        <f>B29/$B$23*100</f>
        <v>34.18540063283269</v>
      </c>
      <c r="E29" s="219">
        <f>C29/$C$23*100</f>
        <v>0.6580475342571804</v>
      </c>
      <c r="F29" s="285"/>
    </row>
    <row r="30" spans="1:6" ht="18.75" customHeight="1">
      <c r="A30" s="219" t="s">
        <v>479</v>
      </c>
      <c r="B30" s="219">
        <v>3933.7</v>
      </c>
      <c r="C30" s="219">
        <v>407.4</v>
      </c>
      <c r="D30" s="219">
        <f>B30/$B$23*100</f>
        <v>9.058857124434066</v>
      </c>
      <c r="E30" s="219">
        <f>C30/$C$23*100</f>
        <v>10.5132770767206</v>
      </c>
      <c r="F30" s="285"/>
    </row>
    <row r="31" spans="1:6" ht="18.75" customHeight="1">
      <c r="A31" s="219" t="s">
        <v>480</v>
      </c>
      <c r="B31" s="219">
        <v>3439.6</v>
      </c>
      <c r="C31" s="219">
        <v>562.1</v>
      </c>
      <c r="D31" s="219">
        <f>B31/$B$23*100</f>
        <v>7.921001846913445</v>
      </c>
      <c r="E31" s="219">
        <f>C31/$C$23*100</f>
        <v>14.50543211788083</v>
      </c>
      <c r="F31" s="285"/>
    </row>
    <row r="32" spans="1:6" ht="18.75" customHeight="1">
      <c r="A32" s="219" t="s">
        <v>481</v>
      </c>
      <c r="B32" s="219">
        <v>4289.1</v>
      </c>
      <c r="C32" s="219">
        <v>338.4</v>
      </c>
      <c r="D32" s="219">
        <f>B32/$B$23*100</f>
        <v>9.877302308872094</v>
      </c>
      <c r="E32" s="219">
        <f>C32/$C$23*100</f>
        <v>8.732677866377642</v>
      </c>
      <c r="F32" s="285"/>
    </row>
    <row r="33" spans="1:6" ht="18.75" customHeight="1">
      <c r="A33" s="222" t="s">
        <v>482</v>
      </c>
      <c r="B33" s="222">
        <v>32</v>
      </c>
      <c r="C33" s="222">
        <v>14.7</v>
      </c>
      <c r="D33" s="222">
        <f>B33/$B$23*100</f>
        <v>0.07369230698372782</v>
      </c>
      <c r="E33" s="222">
        <f>C33/$C$23*100</f>
        <v>0.37934504916002165</v>
      </c>
      <c r="F33" s="285"/>
    </row>
    <row r="34" s="224" customFormat="1" ht="18.75" customHeight="1">
      <c r="A34" s="224" t="s">
        <v>602</v>
      </c>
    </row>
  </sheetData>
  <sheetProtection/>
  <printOptions horizontalCentered="1"/>
  <pageMargins left="0.17" right="0.16" top="0.6299212598425197" bottom="0.31496062992125984" header="0.5118110236220472" footer="0.1968503937007874"/>
  <pageSetup horizontalDpi="600" verticalDpi="6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C00000"/>
  </sheetPr>
  <dimension ref="A1:J17"/>
  <sheetViews>
    <sheetView zoomScalePageLayoutView="0" workbookViewId="0" topLeftCell="A1">
      <selection activeCell="D18" sqref="D18"/>
    </sheetView>
  </sheetViews>
  <sheetFormatPr defaultColWidth="9.140625" defaultRowHeight="23.25"/>
  <cols>
    <col min="1" max="1" width="26.7109375" style="231" customWidth="1"/>
    <col min="2" max="6" width="14.8515625" style="231" customWidth="1"/>
    <col min="7" max="8" width="9.140625" style="231" customWidth="1"/>
    <col min="9" max="9" width="12.00390625" style="231" bestFit="1" customWidth="1"/>
    <col min="10" max="16384" width="9.140625" style="231" customWidth="1"/>
  </cols>
  <sheetData>
    <row r="1" spans="1:10" s="229" customFormat="1" ht="23.25">
      <c r="A1" s="760" t="s">
        <v>603</v>
      </c>
      <c r="B1" s="760"/>
      <c r="C1" s="760"/>
      <c r="D1" s="760"/>
      <c r="E1" s="760"/>
      <c r="F1" s="760"/>
      <c r="G1" s="228"/>
      <c r="H1" s="228"/>
      <c r="I1" s="228"/>
      <c r="J1" s="228"/>
    </row>
    <row r="2" spans="1:10" s="233" customFormat="1" ht="18.75">
      <c r="A2" s="457" t="s">
        <v>584</v>
      </c>
      <c r="B2" s="248"/>
      <c r="C2" s="248"/>
      <c r="D2" s="248"/>
      <c r="E2" s="248"/>
      <c r="F2" s="248"/>
      <c r="G2" s="232"/>
      <c r="H2" s="232"/>
      <c r="I2" s="232"/>
      <c r="J2" s="232"/>
    </row>
    <row r="3" spans="1:10" s="233" customFormat="1" ht="18.75">
      <c r="A3" s="457" t="s">
        <v>796</v>
      </c>
      <c r="B3" s="248"/>
      <c r="C3" s="248"/>
      <c r="D3" s="248"/>
      <c r="E3" s="248"/>
      <c r="F3" s="248"/>
      <c r="G3" s="232"/>
      <c r="H3" s="232"/>
      <c r="I3" s="232"/>
      <c r="J3" s="232"/>
    </row>
    <row r="4" spans="1:10" s="233" customFormat="1" ht="18.75">
      <c r="A4" s="457" t="s">
        <v>797</v>
      </c>
      <c r="B4" s="248"/>
      <c r="C4" s="248"/>
      <c r="D4" s="248"/>
      <c r="E4" s="248"/>
      <c r="F4" s="248"/>
      <c r="G4" s="232"/>
      <c r="H4" s="232"/>
      <c r="I4" s="232"/>
      <c r="J4" s="232"/>
    </row>
    <row r="5" spans="1:10" ht="21">
      <c r="A5" s="761"/>
      <c r="B5" s="761"/>
      <c r="C5" s="761"/>
      <c r="D5" s="761"/>
      <c r="E5" s="761"/>
      <c r="F5" s="762" t="s">
        <v>483</v>
      </c>
      <c r="G5" s="230"/>
      <c r="H5" s="230"/>
      <c r="I5" s="230"/>
      <c r="J5" s="230"/>
    </row>
    <row r="6" spans="1:10" s="233" customFormat="1" ht="18.75">
      <c r="A6" s="234"/>
      <c r="B6" s="759">
        <v>238109</v>
      </c>
      <c r="C6" s="759">
        <v>238475</v>
      </c>
      <c r="D6" s="759">
        <v>238840</v>
      </c>
      <c r="E6" s="759">
        <v>239205</v>
      </c>
      <c r="F6" s="759">
        <v>239570</v>
      </c>
      <c r="G6" s="232"/>
      <c r="H6" s="232"/>
      <c r="I6" s="232"/>
      <c r="J6" s="232"/>
    </row>
    <row r="7" spans="1:10" s="237" customFormat="1" ht="21" customHeight="1">
      <c r="A7" s="216" t="s">
        <v>456</v>
      </c>
      <c r="B7" s="235">
        <v>52454.1</v>
      </c>
      <c r="C7" s="235">
        <v>53117.1</v>
      </c>
      <c r="D7" s="235">
        <v>53720.6</v>
      </c>
      <c r="E7" s="235">
        <f>E8+E12</f>
        <v>54237.399999999994</v>
      </c>
      <c r="F7" s="235">
        <f>F8+F12</f>
        <v>54742.5</v>
      </c>
      <c r="G7" s="236"/>
      <c r="H7" s="236"/>
      <c r="I7" s="236"/>
      <c r="J7" s="236"/>
    </row>
    <row r="8" spans="1:10" s="237" customFormat="1" ht="21" customHeight="1">
      <c r="A8" s="218" t="s">
        <v>484</v>
      </c>
      <c r="B8" s="238">
        <v>38540.2</v>
      </c>
      <c r="C8" s="238">
        <v>38947.7</v>
      </c>
      <c r="D8" s="238">
        <v>39499.7</v>
      </c>
      <c r="E8" s="238">
        <f>E9+E10+E11</f>
        <v>39784.899999999994</v>
      </c>
      <c r="F8" s="238">
        <f>F9+F10+F11</f>
        <v>39821</v>
      </c>
      <c r="G8" s="236"/>
      <c r="H8" s="236"/>
      <c r="I8" s="236"/>
      <c r="J8" s="236"/>
    </row>
    <row r="9" spans="1:10" s="233" customFormat="1" ht="21" customHeight="1">
      <c r="A9" s="219" t="s">
        <v>459</v>
      </c>
      <c r="B9" s="239">
        <f>+B8-B10-B11</f>
        <v>37980.5</v>
      </c>
      <c r="C9" s="239">
        <f>+C8-C10-C11</f>
        <v>38537.1</v>
      </c>
      <c r="D9" s="239">
        <f>+D8-D10-D11</f>
        <v>39192.899999999994</v>
      </c>
      <c r="E9" s="239">
        <v>39493.7</v>
      </c>
      <c r="F9" s="239">
        <v>39548.5</v>
      </c>
      <c r="G9" s="232"/>
      <c r="H9" s="232"/>
      <c r="I9" s="240"/>
      <c r="J9" s="232"/>
    </row>
    <row r="10" spans="1:10" s="233" customFormat="1" ht="21" customHeight="1">
      <c r="A10" s="219" t="s">
        <v>462</v>
      </c>
      <c r="B10" s="239">
        <v>538.5</v>
      </c>
      <c r="C10" s="239">
        <v>350</v>
      </c>
      <c r="D10" s="239">
        <v>268</v>
      </c>
      <c r="E10" s="239">
        <v>171.6</v>
      </c>
      <c r="F10" s="239">
        <v>190.6</v>
      </c>
      <c r="G10" s="232"/>
      <c r="H10" s="232"/>
      <c r="I10" s="232"/>
      <c r="J10" s="232"/>
    </row>
    <row r="11" spans="1:10" s="233" customFormat="1" ht="21" customHeight="1">
      <c r="A11" s="219" t="s">
        <v>485</v>
      </c>
      <c r="B11" s="239">
        <v>21.2</v>
      </c>
      <c r="C11" s="239">
        <v>60.6</v>
      </c>
      <c r="D11" s="239">
        <v>38.8</v>
      </c>
      <c r="E11" s="239">
        <v>119.6</v>
      </c>
      <c r="F11" s="239">
        <v>81.9</v>
      </c>
      <c r="G11" s="232"/>
      <c r="H11" s="232"/>
      <c r="I11" s="232"/>
      <c r="J11" s="232"/>
    </row>
    <row r="12" spans="1:10" s="237" customFormat="1" ht="21" customHeight="1">
      <c r="A12" s="218" t="s">
        <v>486</v>
      </c>
      <c r="B12" s="238">
        <v>13913.9</v>
      </c>
      <c r="C12" s="238">
        <v>14169.4</v>
      </c>
      <c r="D12" s="238">
        <v>14220.9</v>
      </c>
      <c r="E12" s="238">
        <v>14452.5</v>
      </c>
      <c r="F12" s="238">
        <v>14921.5</v>
      </c>
      <c r="G12" s="236"/>
      <c r="H12" s="236"/>
      <c r="I12" s="236"/>
      <c r="J12" s="236"/>
    </row>
    <row r="13" spans="1:10" s="237" customFormat="1" ht="21" customHeight="1">
      <c r="A13" s="241" t="s">
        <v>487</v>
      </c>
      <c r="B13" s="242">
        <v>1.4</v>
      </c>
      <c r="C13" s="242">
        <v>0.9</v>
      </c>
      <c r="D13" s="242">
        <v>0.7</v>
      </c>
      <c r="E13" s="242">
        <v>0.4</v>
      </c>
      <c r="F13" s="242">
        <f>(F10*100)/F8</f>
        <v>0.47864192260365135</v>
      </c>
      <c r="G13" s="236"/>
      <c r="H13" s="236"/>
      <c r="I13" s="236"/>
      <c r="J13" s="236"/>
    </row>
    <row r="14" spans="1:10" s="244" customFormat="1" ht="18.75">
      <c r="A14" s="224" t="s">
        <v>616</v>
      </c>
      <c r="B14" s="224"/>
      <c r="C14" s="224"/>
      <c r="D14" s="224"/>
      <c r="E14" s="214"/>
      <c r="F14" s="214"/>
      <c r="G14" s="214"/>
      <c r="H14" s="214"/>
      <c r="I14" s="214"/>
      <c r="J14" s="214"/>
    </row>
    <row r="15" spans="1:8" s="214" customFormat="1" ht="23.25" customHeight="1">
      <c r="A15" s="220" t="s">
        <v>488</v>
      </c>
      <c r="B15" s="220" t="s">
        <v>489</v>
      </c>
      <c r="C15" s="220"/>
      <c r="E15" s="225"/>
      <c r="F15" s="225"/>
      <c r="G15" s="225"/>
      <c r="H15" s="225"/>
    </row>
    <row r="16" spans="1:8" s="214" customFormat="1" ht="20.25" customHeight="1">
      <c r="A16" s="245" t="s">
        <v>490</v>
      </c>
      <c r="B16" s="217" t="s">
        <v>491</v>
      </c>
      <c r="C16" s="217"/>
      <c r="E16" s="226"/>
      <c r="F16" s="226"/>
      <c r="G16" s="226"/>
      <c r="H16" s="226"/>
    </row>
    <row r="17" spans="1:10" ht="21">
      <c r="A17" s="230"/>
      <c r="B17" s="247"/>
      <c r="C17" s="247"/>
      <c r="D17" s="247"/>
      <c r="E17" s="247"/>
      <c r="F17" s="247"/>
      <c r="G17" s="230"/>
      <c r="H17" s="230"/>
      <c r="I17" s="230"/>
      <c r="J17" s="230"/>
    </row>
  </sheetData>
  <sheetProtection/>
  <printOptions horizontalCentered="1"/>
  <pageMargins left="0.4330708661417323" right="0.43307086614173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C00000"/>
  </sheetPr>
  <dimension ref="A1:P14"/>
  <sheetViews>
    <sheetView zoomScalePageLayoutView="0" workbookViewId="0" topLeftCell="A1">
      <selection activeCell="K13" sqref="K13"/>
    </sheetView>
  </sheetViews>
  <sheetFormatPr defaultColWidth="9.140625" defaultRowHeight="23.25"/>
  <cols>
    <col min="1" max="1" width="19.7109375" style="0" customWidth="1"/>
    <col min="2" max="16" width="8.8515625" style="0" customWidth="1"/>
    <col min="17" max="17" width="3.8515625" style="0" customWidth="1"/>
  </cols>
  <sheetData>
    <row r="1" spans="1:16" ht="23.25">
      <c r="A1" s="760" t="s">
        <v>605</v>
      </c>
      <c r="B1" s="760"/>
      <c r="C1" s="760"/>
      <c r="D1" s="760"/>
      <c r="E1" s="760"/>
      <c r="F1" s="760"/>
      <c r="G1" s="760"/>
      <c r="H1" s="760"/>
      <c r="I1" s="760"/>
      <c r="J1" s="760"/>
      <c r="K1" s="760"/>
      <c r="L1" s="760"/>
      <c r="M1" s="760"/>
      <c r="N1" s="760"/>
      <c r="O1" s="760"/>
      <c r="P1" s="760"/>
    </row>
    <row r="2" ht="23.25">
      <c r="P2" s="249" t="s">
        <v>483</v>
      </c>
    </row>
    <row r="3" spans="1:16" ht="23.25">
      <c r="A3" s="751" t="s">
        <v>492</v>
      </c>
      <c r="B3" s="763" t="s">
        <v>493</v>
      </c>
      <c r="C3" s="764"/>
      <c r="D3" s="765"/>
      <c r="E3" s="763" t="s">
        <v>494</v>
      </c>
      <c r="F3" s="764"/>
      <c r="G3" s="765"/>
      <c r="H3" s="763" t="s">
        <v>495</v>
      </c>
      <c r="I3" s="764"/>
      <c r="J3" s="765"/>
      <c r="K3" s="763" t="s">
        <v>496</v>
      </c>
      <c r="L3" s="764"/>
      <c r="M3" s="765"/>
      <c r="N3" s="763" t="s">
        <v>604</v>
      </c>
      <c r="O3" s="764"/>
      <c r="P3" s="765"/>
    </row>
    <row r="4" spans="1:16" ht="23.25">
      <c r="A4" s="754"/>
      <c r="B4" s="464" t="s">
        <v>10</v>
      </c>
      <c r="C4" s="250" t="s">
        <v>11</v>
      </c>
      <c r="D4" s="250" t="s">
        <v>1</v>
      </c>
      <c r="E4" s="250" t="s">
        <v>10</v>
      </c>
      <c r="F4" s="250" t="s">
        <v>11</v>
      </c>
      <c r="G4" s="250" t="s">
        <v>1</v>
      </c>
      <c r="H4" s="250" t="s">
        <v>10</v>
      </c>
      <c r="I4" s="250" t="s">
        <v>11</v>
      </c>
      <c r="J4" s="250" t="s">
        <v>1</v>
      </c>
      <c r="K4" s="250" t="s">
        <v>10</v>
      </c>
      <c r="L4" s="250" t="s">
        <v>11</v>
      </c>
      <c r="M4" s="250" t="s">
        <v>1</v>
      </c>
      <c r="N4" s="250" t="s">
        <v>10</v>
      </c>
      <c r="O4" s="250" t="s">
        <v>11</v>
      </c>
      <c r="P4" s="250" t="s">
        <v>1</v>
      </c>
    </row>
    <row r="5" spans="1:16" ht="23.25">
      <c r="A5" s="251" t="s">
        <v>456</v>
      </c>
      <c r="B5" s="465"/>
      <c r="C5" s="252"/>
      <c r="D5" s="252">
        <v>52454.1</v>
      </c>
      <c r="E5" s="252"/>
      <c r="F5" s="252"/>
      <c r="G5" s="252">
        <v>53117.1</v>
      </c>
      <c r="H5" s="252"/>
      <c r="I5" s="252"/>
      <c r="J5" s="252">
        <v>53720.6</v>
      </c>
      <c r="K5" s="252"/>
      <c r="L5" s="252"/>
      <c r="M5" s="252">
        <f>+M6+M10</f>
        <v>54237.399999999994</v>
      </c>
      <c r="N5" s="252"/>
      <c r="O5" s="252"/>
      <c r="P5" s="252">
        <f>+P6+P10</f>
        <v>54742.5</v>
      </c>
    </row>
    <row r="6" spans="1:16" ht="23.25">
      <c r="A6" s="253" t="s">
        <v>484</v>
      </c>
      <c r="B6" s="466">
        <v>20772.5</v>
      </c>
      <c r="C6" s="254">
        <v>17767.7</v>
      </c>
      <c r="D6" s="254">
        <v>38540.2</v>
      </c>
      <c r="E6" s="254">
        <v>21021.7</v>
      </c>
      <c r="F6" s="254">
        <v>17926</v>
      </c>
      <c r="G6" s="254">
        <f>SUM(E6:F6)</f>
        <v>38947.7</v>
      </c>
      <c r="H6" s="254">
        <v>21160.9</v>
      </c>
      <c r="I6" s="254">
        <v>18338.8</v>
      </c>
      <c r="J6" s="254">
        <f>SUM(H6:I6)</f>
        <v>39499.7</v>
      </c>
      <c r="K6" s="254">
        <f>SUM(K7:K9)</f>
        <v>21415.1</v>
      </c>
      <c r="L6" s="254">
        <f>SUM(L7:L9)</f>
        <v>18369.8</v>
      </c>
      <c r="M6" s="254">
        <f>SUM(K6:L6)</f>
        <v>39784.899999999994</v>
      </c>
      <c r="N6" s="254">
        <f>SUM(N7:N9)</f>
        <v>21524.199999999997</v>
      </c>
      <c r="O6" s="254">
        <f>SUM(O7:O9)</f>
        <v>18296.8</v>
      </c>
      <c r="P6" s="254">
        <f>SUM(N6:O6)</f>
        <v>39821</v>
      </c>
    </row>
    <row r="7" spans="1:16" ht="23.25">
      <c r="A7" s="255" t="s">
        <v>459</v>
      </c>
      <c r="B7" s="256">
        <f aca="true" t="shared" si="0" ref="B7:J7">+B6-B8-B9</f>
        <v>20451.4</v>
      </c>
      <c r="C7" s="256">
        <f t="shared" si="0"/>
        <v>17529.100000000002</v>
      </c>
      <c r="D7" s="256">
        <f t="shared" si="0"/>
        <v>37980.5</v>
      </c>
      <c r="E7" s="256">
        <f t="shared" si="0"/>
        <v>20798.800000000003</v>
      </c>
      <c r="F7" s="256">
        <f t="shared" si="0"/>
        <v>17738.3</v>
      </c>
      <c r="G7" s="256">
        <f t="shared" si="0"/>
        <v>38537.1</v>
      </c>
      <c r="H7" s="256">
        <f t="shared" si="0"/>
        <v>20971.2</v>
      </c>
      <c r="I7" s="256">
        <f t="shared" si="0"/>
        <v>18221.7</v>
      </c>
      <c r="J7" s="256">
        <f t="shared" si="0"/>
        <v>39192.899999999994</v>
      </c>
      <c r="K7" s="256">
        <f>3012.9+18248.6</f>
        <v>21261.5</v>
      </c>
      <c r="L7" s="256">
        <f>2631.8+15600.4</f>
        <v>18232.2</v>
      </c>
      <c r="M7" s="254">
        <f>SUM(K7:L7)</f>
        <v>39493.7</v>
      </c>
      <c r="N7" s="256">
        <v>21374.1</v>
      </c>
      <c r="O7" s="256">
        <v>18174.4</v>
      </c>
      <c r="P7" s="254">
        <f>SUM(N7:O7)</f>
        <v>39548.5</v>
      </c>
    </row>
    <row r="8" spans="1:16" ht="23.25">
      <c r="A8" s="255" t="s">
        <v>462</v>
      </c>
      <c r="B8" s="256">
        <v>312</v>
      </c>
      <c r="C8" s="257">
        <v>226.5</v>
      </c>
      <c r="D8" s="257">
        <f>SUM(B8:C8)</f>
        <v>538.5</v>
      </c>
      <c r="E8" s="257">
        <v>197.8</v>
      </c>
      <c r="F8" s="257">
        <v>152.2</v>
      </c>
      <c r="G8" s="257">
        <f>SUM(E8:F8)</f>
        <v>350</v>
      </c>
      <c r="H8" s="257">
        <v>169.7</v>
      </c>
      <c r="I8" s="257">
        <v>98.3</v>
      </c>
      <c r="J8" s="257">
        <f>SUM(H8:I8)</f>
        <v>268</v>
      </c>
      <c r="K8" s="257">
        <v>91.8</v>
      </c>
      <c r="L8" s="257">
        <v>79.8</v>
      </c>
      <c r="M8" s="254">
        <f>SUM(K8:L8)</f>
        <v>171.6</v>
      </c>
      <c r="N8" s="257">
        <v>106</v>
      </c>
      <c r="O8" s="257">
        <v>84.6</v>
      </c>
      <c r="P8" s="254">
        <f>SUM(N8:O8)</f>
        <v>190.6</v>
      </c>
    </row>
    <row r="9" spans="1:16" ht="23.25">
      <c r="A9" s="255" t="s">
        <v>485</v>
      </c>
      <c r="B9" s="256">
        <v>9.1</v>
      </c>
      <c r="C9" s="257">
        <v>12.1</v>
      </c>
      <c r="D9" s="257">
        <v>21.2</v>
      </c>
      <c r="E9" s="257">
        <v>25.1</v>
      </c>
      <c r="F9" s="257">
        <v>35.5</v>
      </c>
      <c r="G9" s="257">
        <f>SUM(E9:F9)</f>
        <v>60.6</v>
      </c>
      <c r="H9" s="257">
        <v>20</v>
      </c>
      <c r="I9" s="257">
        <v>18.8</v>
      </c>
      <c r="J9" s="257">
        <f>SUM(H9:I9)</f>
        <v>38.8</v>
      </c>
      <c r="K9" s="257">
        <v>61.8</v>
      </c>
      <c r="L9" s="257">
        <v>57.8</v>
      </c>
      <c r="M9" s="254">
        <f>SUM(K9:L9)</f>
        <v>119.6</v>
      </c>
      <c r="N9" s="257">
        <v>44.1</v>
      </c>
      <c r="O9" s="257">
        <v>37.8</v>
      </c>
      <c r="P9" s="254">
        <f>SUM(N9:O9)</f>
        <v>81.9</v>
      </c>
    </row>
    <row r="10" spans="1:16" ht="23.25">
      <c r="A10" s="253" t="s">
        <v>486</v>
      </c>
      <c r="B10" s="466"/>
      <c r="C10" s="254"/>
      <c r="D10" s="254">
        <v>13913.9</v>
      </c>
      <c r="E10" s="254"/>
      <c r="F10" s="254"/>
      <c r="G10" s="254">
        <v>14169.4</v>
      </c>
      <c r="H10" s="254"/>
      <c r="I10" s="254"/>
      <c r="J10" s="254">
        <v>14220.9</v>
      </c>
      <c r="K10" s="254"/>
      <c r="L10" s="254"/>
      <c r="M10" s="254">
        <v>14452.5</v>
      </c>
      <c r="N10" s="254"/>
      <c r="O10" s="254"/>
      <c r="P10" s="254">
        <v>14921.5</v>
      </c>
    </row>
    <row r="11" spans="1:16" ht="23.25">
      <c r="A11" s="258" t="s">
        <v>487</v>
      </c>
      <c r="B11" s="467">
        <v>1.5</v>
      </c>
      <c r="C11" s="259">
        <v>1.3</v>
      </c>
      <c r="D11" s="259">
        <v>1.4</v>
      </c>
      <c r="E11" s="259">
        <v>0.9</v>
      </c>
      <c r="F11" s="259">
        <v>0.8</v>
      </c>
      <c r="G11" s="259">
        <v>0.9</v>
      </c>
      <c r="H11" s="259">
        <v>0.8</v>
      </c>
      <c r="I11" s="259">
        <v>0.5</v>
      </c>
      <c r="J11" s="259">
        <v>0.7</v>
      </c>
      <c r="K11" s="259">
        <v>0.4</v>
      </c>
      <c r="L11" s="259">
        <v>0.4</v>
      </c>
      <c r="M11" s="259">
        <v>0.4</v>
      </c>
      <c r="N11" s="259">
        <f>N8*100/N6</f>
        <v>0.49246894193512425</v>
      </c>
      <c r="O11" s="259">
        <f>O8*100/O6</f>
        <v>0.46237593458965504</v>
      </c>
      <c r="P11" s="259">
        <f>P8*100/P6</f>
        <v>0.47864192260365135</v>
      </c>
    </row>
    <row r="12" ht="23.25">
      <c r="A12" s="468" t="s">
        <v>616</v>
      </c>
    </row>
    <row r="13" spans="1:4" ht="23.25">
      <c r="A13" s="315" t="s">
        <v>497</v>
      </c>
      <c r="C13" s="220" t="s">
        <v>489</v>
      </c>
      <c r="D13" s="220"/>
    </row>
    <row r="14" spans="3:4" ht="23.25">
      <c r="C14" s="217" t="s">
        <v>491</v>
      </c>
      <c r="D14" s="21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4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C00000"/>
  </sheetPr>
  <dimension ref="A1:F14"/>
  <sheetViews>
    <sheetView zoomScalePageLayoutView="0" workbookViewId="0" topLeftCell="A1">
      <selection activeCell="J9" sqref="J9"/>
    </sheetView>
  </sheetViews>
  <sheetFormatPr defaultColWidth="9.140625" defaultRowHeight="21" customHeight="1"/>
  <cols>
    <col min="1" max="1" width="34.8515625" style="214" customWidth="1"/>
    <col min="2" max="2" width="20.57421875" style="226" customWidth="1"/>
    <col min="3" max="3" width="18.00390625" style="226" customWidth="1"/>
    <col min="4" max="4" width="15.28125" style="226" customWidth="1"/>
    <col min="5" max="5" width="9.57421875" style="226" customWidth="1"/>
    <col min="6" max="16384" width="9.140625" style="214" customWidth="1"/>
  </cols>
  <sheetData>
    <row r="1" spans="1:5" s="260" customFormat="1" ht="21">
      <c r="A1" s="766" t="s">
        <v>606</v>
      </c>
      <c r="B1" s="766"/>
      <c r="C1" s="766"/>
      <c r="D1" s="766"/>
      <c r="E1" s="766"/>
    </row>
    <row r="2" spans="2:5" s="217" customFormat="1" ht="15" customHeight="1">
      <c r="B2" s="246"/>
      <c r="C2" s="246"/>
      <c r="D2" s="246"/>
      <c r="E2" s="767" t="s">
        <v>498</v>
      </c>
    </row>
    <row r="3" spans="1:6" s="261" customFormat="1" ht="18.75" customHeight="1">
      <c r="A3" s="768" t="s">
        <v>453</v>
      </c>
      <c r="B3" s="769" t="s">
        <v>499</v>
      </c>
      <c r="C3" s="770" t="s">
        <v>643</v>
      </c>
      <c r="D3" s="771"/>
      <c r="E3" s="771"/>
      <c r="F3" s="775"/>
    </row>
    <row r="4" spans="1:6" s="261" customFormat="1" ht="18.75" customHeight="1">
      <c r="A4" s="772"/>
      <c r="B4" s="773"/>
      <c r="C4" s="770" t="s">
        <v>1</v>
      </c>
      <c r="D4" s="770" t="s">
        <v>10</v>
      </c>
      <c r="E4" s="770" t="s">
        <v>11</v>
      </c>
      <c r="F4" s="775"/>
    </row>
    <row r="5" spans="1:6" s="217" customFormat="1" ht="18.75" customHeight="1">
      <c r="A5" s="216" t="s">
        <v>456</v>
      </c>
      <c r="B5" s="262" t="s">
        <v>607</v>
      </c>
      <c r="C5" s="263">
        <f>SUM(D5,E5)</f>
        <v>54.739999999999995</v>
      </c>
      <c r="D5" s="777">
        <f>SUM(D6,D10)</f>
        <v>26.58</v>
      </c>
      <c r="E5" s="264">
        <f>SUM(E6,E10)</f>
        <v>28.159999999999997</v>
      </c>
      <c r="F5" s="283"/>
    </row>
    <row r="6" spans="1:6" s="217" customFormat="1" ht="18.75" customHeight="1">
      <c r="A6" s="218" t="s">
        <v>484</v>
      </c>
      <c r="B6" s="265" t="s">
        <v>608</v>
      </c>
      <c r="C6" s="266">
        <f>SUM(D6,E6)</f>
        <v>39.81999999999999</v>
      </c>
      <c r="D6" s="778">
        <f>SUM(D7:D9)</f>
        <v>21.52</v>
      </c>
      <c r="E6" s="267">
        <f>SUM(E7:E9)</f>
        <v>18.299999999999997</v>
      </c>
      <c r="F6" s="776"/>
    </row>
    <row r="7" spans="1:6" ht="18.75" customHeight="1">
      <c r="A7" s="219" t="s">
        <v>459</v>
      </c>
      <c r="B7" s="268" t="s">
        <v>609</v>
      </c>
      <c r="C7" s="266">
        <f>SUM(D7,E7)</f>
        <v>39.55</v>
      </c>
      <c r="D7" s="779">
        <v>21.37</v>
      </c>
      <c r="E7" s="269">
        <v>18.18</v>
      </c>
      <c r="F7" s="776"/>
    </row>
    <row r="8" spans="1:6" ht="18.75" customHeight="1">
      <c r="A8" s="219" t="s">
        <v>462</v>
      </c>
      <c r="B8" s="268" t="s">
        <v>610</v>
      </c>
      <c r="C8" s="266">
        <f>SUM(D8,E8)</f>
        <v>0.19</v>
      </c>
      <c r="D8" s="779">
        <v>0.11</v>
      </c>
      <c r="E8" s="269">
        <v>0.08</v>
      </c>
      <c r="F8" s="776"/>
    </row>
    <row r="9" spans="1:6" ht="18.75" customHeight="1">
      <c r="A9" s="219" t="s">
        <v>485</v>
      </c>
      <c r="B9" s="268" t="s">
        <v>611</v>
      </c>
      <c r="C9" s="266">
        <f>SUM(D9,E9)</f>
        <v>0.08</v>
      </c>
      <c r="D9" s="779">
        <v>0.04</v>
      </c>
      <c r="E9" s="269">
        <v>0.04</v>
      </c>
      <c r="F9" s="776"/>
    </row>
    <row r="10" spans="1:6" s="217" customFormat="1" ht="18.75" customHeight="1">
      <c r="A10" s="218" t="s">
        <v>486</v>
      </c>
      <c r="B10" s="265" t="s">
        <v>612</v>
      </c>
      <c r="C10" s="270">
        <f>SUM(D10,E10)</f>
        <v>14.919999999999998</v>
      </c>
      <c r="D10" s="780">
        <v>5.06</v>
      </c>
      <c r="E10" s="271">
        <v>9.86</v>
      </c>
      <c r="F10" s="776"/>
    </row>
    <row r="11" spans="1:6" s="217" customFormat="1" ht="18.75" customHeight="1">
      <c r="A11" s="241" t="s">
        <v>487</v>
      </c>
      <c r="B11" s="272" t="s">
        <v>613</v>
      </c>
      <c r="C11" s="273">
        <f>C8*100/C6</f>
        <v>0.4771471622300352</v>
      </c>
      <c r="D11" s="274">
        <f>D8*100/D6</f>
        <v>0.5111524163568774</v>
      </c>
      <c r="E11" s="274">
        <f>E8*100/E6</f>
        <v>0.43715846994535523</v>
      </c>
      <c r="F11" s="283"/>
    </row>
    <row r="12" spans="1:5" s="277" customFormat="1" ht="18.75">
      <c r="A12" s="275" t="s">
        <v>636</v>
      </c>
      <c r="B12" s="276"/>
      <c r="C12" s="276"/>
      <c r="D12" s="276"/>
      <c r="E12" s="276"/>
    </row>
    <row r="13" spans="1:5" s="261" customFormat="1" ht="23.25" customHeight="1">
      <c r="A13" s="278" t="s">
        <v>497</v>
      </c>
      <c r="B13" s="278" t="s">
        <v>489</v>
      </c>
      <c r="C13" s="279"/>
      <c r="D13" s="279"/>
      <c r="E13" s="279"/>
    </row>
    <row r="14" spans="1:5" s="261" customFormat="1" ht="20.25" customHeight="1">
      <c r="A14" s="280" t="s">
        <v>490</v>
      </c>
      <c r="B14" s="774" t="s">
        <v>491</v>
      </c>
      <c r="C14" s="281"/>
      <c r="D14" s="281"/>
      <c r="E14" s="281"/>
    </row>
  </sheetData>
  <sheetProtection/>
  <printOptions horizontalCentered="1"/>
  <pageMargins left="0.35433070866141736" right="0.3937007874015748" top="0.6299212598425197" bottom="0.31496062992125984" header="0.5118110236220472" footer="0.1968503937007874"/>
  <pageSetup horizontalDpi="600" verticalDpi="600" orientation="landscape" paperSize="9" scale="1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G60"/>
  <sheetViews>
    <sheetView showGridLines="0" zoomScalePageLayoutView="0" workbookViewId="0" topLeftCell="A1">
      <selection activeCell="H4" sqref="H4"/>
    </sheetView>
  </sheetViews>
  <sheetFormatPr defaultColWidth="9.140625" defaultRowHeight="23.25"/>
  <cols>
    <col min="1" max="1" width="11.421875" style="428" customWidth="1"/>
    <col min="2" max="2" width="8.7109375" style="428" customWidth="1"/>
    <col min="3" max="4" width="8.421875" style="428" customWidth="1"/>
    <col min="5" max="5" width="11.00390625" style="429" customWidth="1"/>
    <col min="6" max="6" width="19.8515625" style="428" customWidth="1"/>
    <col min="7" max="7" width="13.140625" style="428" customWidth="1"/>
    <col min="8" max="16384" width="9.140625" style="428" customWidth="1"/>
  </cols>
  <sheetData>
    <row r="1" s="427" customFormat="1" ht="18.75">
      <c r="A1" s="427" t="s">
        <v>205</v>
      </c>
    </row>
    <row r="2" spans="1:7" s="430" customFormat="1" ht="15" customHeight="1">
      <c r="A2" s="709" t="s">
        <v>29</v>
      </c>
      <c r="B2" s="709" t="s">
        <v>94</v>
      </c>
      <c r="C2" s="709" t="s">
        <v>206</v>
      </c>
      <c r="D2" s="709" t="s">
        <v>207</v>
      </c>
      <c r="E2" s="709" t="s">
        <v>808</v>
      </c>
      <c r="F2" s="709" t="s">
        <v>809</v>
      </c>
      <c r="G2" s="709" t="s">
        <v>810</v>
      </c>
    </row>
    <row r="3" spans="1:7" s="435" customFormat="1" ht="12.75" customHeight="1">
      <c r="A3" s="433" t="s">
        <v>143</v>
      </c>
      <c r="B3" s="434">
        <f aca="true" t="shared" si="0" ref="B3:B52">SUM(C3:D3)</f>
        <v>191781</v>
      </c>
      <c r="C3" s="150">
        <v>89905</v>
      </c>
      <c r="D3" s="150">
        <v>101876</v>
      </c>
      <c r="E3" s="489">
        <v>44.456</v>
      </c>
      <c r="F3" s="434">
        <f>B3/E3</f>
        <v>4313.950872773079</v>
      </c>
      <c r="G3" s="150">
        <v>76363</v>
      </c>
    </row>
    <row r="4" spans="1:7" s="435" customFormat="1" ht="12.75" customHeight="1">
      <c r="A4" s="436" t="s">
        <v>107</v>
      </c>
      <c r="B4" s="437">
        <f t="shared" si="0"/>
        <v>189737</v>
      </c>
      <c r="C4" s="152">
        <v>90854</v>
      </c>
      <c r="D4" s="152">
        <v>98883</v>
      </c>
      <c r="E4" s="488">
        <v>42.123</v>
      </c>
      <c r="F4" s="437">
        <f>B4/E4</f>
        <v>4504.356289912875</v>
      </c>
      <c r="G4" s="152">
        <v>94850</v>
      </c>
    </row>
    <row r="5" spans="1:7" s="435" customFormat="1" ht="12.75" customHeight="1">
      <c r="A5" s="436" t="s">
        <v>135</v>
      </c>
      <c r="B5" s="437">
        <f t="shared" si="0"/>
        <v>188163</v>
      </c>
      <c r="C5" s="152">
        <v>88764</v>
      </c>
      <c r="D5" s="152">
        <v>99399</v>
      </c>
      <c r="E5" s="488">
        <v>44.615</v>
      </c>
      <c r="F5" s="437">
        <f>B5/E5</f>
        <v>4217.482909335425</v>
      </c>
      <c r="G5" s="152">
        <v>88623</v>
      </c>
    </row>
    <row r="6" spans="1:7" s="435" customFormat="1" ht="12.75" customHeight="1">
      <c r="A6" s="436" t="s">
        <v>139</v>
      </c>
      <c r="B6" s="437">
        <f t="shared" si="0"/>
        <v>169729</v>
      </c>
      <c r="C6" s="152">
        <v>80701</v>
      </c>
      <c r="D6" s="152">
        <v>89028</v>
      </c>
      <c r="E6" s="488">
        <v>110.686</v>
      </c>
      <c r="F6" s="437">
        <f>B6/E6</f>
        <v>1533.427895126755</v>
      </c>
      <c r="G6" s="152">
        <v>67058</v>
      </c>
    </row>
    <row r="7" spans="1:7" s="435" customFormat="1" ht="12.75" customHeight="1">
      <c r="A7" s="436" t="s">
        <v>120</v>
      </c>
      <c r="B7" s="437">
        <f t="shared" si="0"/>
        <v>166635</v>
      </c>
      <c r="C7" s="152">
        <v>83065</v>
      </c>
      <c r="D7" s="152">
        <v>83570</v>
      </c>
      <c r="E7" s="488">
        <v>36.803</v>
      </c>
      <c r="F7" s="437">
        <f>B7/E7</f>
        <v>4527.755889465533</v>
      </c>
      <c r="G7" s="152">
        <v>66745</v>
      </c>
    </row>
    <row r="8" spans="1:7" s="435" customFormat="1" ht="12.75" customHeight="1">
      <c r="A8" s="436" t="s">
        <v>118</v>
      </c>
      <c r="B8" s="437">
        <f t="shared" si="0"/>
        <v>165693</v>
      </c>
      <c r="C8" s="152">
        <v>78811</v>
      </c>
      <c r="D8" s="152">
        <v>86882</v>
      </c>
      <c r="E8" s="488">
        <v>120.687</v>
      </c>
      <c r="F8" s="437">
        <f>B8/E8</f>
        <v>1372.9150612742053</v>
      </c>
      <c r="G8" s="152">
        <v>74420</v>
      </c>
    </row>
    <row r="9" spans="1:7" s="435" customFormat="1" ht="12.75" customHeight="1">
      <c r="A9" s="436" t="s">
        <v>109</v>
      </c>
      <c r="B9" s="437">
        <f t="shared" si="0"/>
        <v>163317</v>
      </c>
      <c r="C9" s="152">
        <v>78158</v>
      </c>
      <c r="D9" s="152">
        <v>85159</v>
      </c>
      <c r="E9" s="488">
        <v>123.859</v>
      </c>
      <c r="F9" s="437">
        <f>B9/E9</f>
        <v>1318.5719245270832</v>
      </c>
      <c r="G9" s="152">
        <v>74635</v>
      </c>
    </row>
    <row r="10" spans="1:7" s="435" customFormat="1" ht="12.75" customHeight="1">
      <c r="A10" s="436" t="s">
        <v>121</v>
      </c>
      <c r="B10" s="437">
        <f t="shared" si="0"/>
        <v>160853</v>
      </c>
      <c r="C10" s="152">
        <v>75637</v>
      </c>
      <c r="D10" s="152">
        <v>85216</v>
      </c>
      <c r="E10" s="488">
        <v>32.908</v>
      </c>
      <c r="F10" s="437">
        <f>B10/E10</f>
        <v>4887.960374377051</v>
      </c>
      <c r="G10" s="152">
        <v>94442</v>
      </c>
    </row>
    <row r="11" spans="1:7" s="435" customFormat="1" ht="12.75" customHeight="1">
      <c r="A11" s="436" t="s">
        <v>129</v>
      </c>
      <c r="B11" s="437">
        <f t="shared" si="0"/>
        <v>160816</v>
      </c>
      <c r="C11" s="152">
        <v>76182</v>
      </c>
      <c r="D11" s="152">
        <v>84634</v>
      </c>
      <c r="E11" s="488">
        <v>52.49</v>
      </c>
      <c r="F11" s="437">
        <f>B11/E11</f>
        <v>3063.745475328634</v>
      </c>
      <c r="G11" s="152">
        <v>72210</v>
      </c>
    </row>
    <row r="12" spans="1:7" s="435" customFormat="1" ht="12.75" customHeight="1">
      <c r="A12" s="436" t="s">
        <v>131</v>
      </c>
      <c r="B12" s="437">
        <f t="shared" si="0"/>
        <v>157970</v>
      </c>
      <c r="C12" s="152">
        <v>75840</v>
      </c>
      <c r="D12" s="152">
        <v>82130</v>
      </c>
      <c r="E12" s="488">
        <v>26.265</v>
      </c>
      <c r="F12" s="437">
        <f>B12/E12</f>
        <v>6014.467923091566</v>
      </c>
      <c r="G12" s="152">
        <v>60204</v>
      </c>
    </row>
    <row r="13" spans="1:7" s="435" customFormat="1" ht="12.75" customHeight="1">
      <c r="A13" s="436" t="s">
        <v>110</v>
      </c>
      <c r="B13" s="437">
        <f t="shared" si="0"/>
        <v>157224</v>
      </c>
      <c r="C13" s="152">
        <v>76681</v>
      </c>
      <c r="D13" s="152">
        <v>80543</v>
      </c>
      <c r="E13" s="488">
        <v>236.261</v>
      </c>
      <c r="F13" s="437">
        <f>B13/E13</f>
        <v>665.4674279716077</v>
      </c>
      <c r="G13" s="152">
        <v>53030</v>
      </c>
    </row>
    <row r="14" spans="1:7" s="435" customFormat="1" ht="12.75" customHeight="1">
      <c r="A14" s="436" t="s">
        <v>117</v>
      </c>
      <c r="B14" s="437">
        <f t="shared" si="0"/>
        <v>150285</v>
      </c>
      <c r="C14" s="152">
        <v>70457</v>
      </c>
      <c r="D14" s="152">
        <v>79828</v>
      </c>
      <c r="E14" s="488">
        <v>35.825</v>
      </c>
      <c r="F14" s="437">
        <f>B14/E14</f>
        <v>4194.9755757152825</v>
      </c>
      <c r="G14" s="152">
        <v>55308</v>
      </c>
    </row>
    <row r="15" spans="1:7" s="435" customFormat="1" ht="12.75" customHeight="1">
      <c r="A15" s="436" t="s">
        <v>106</v>
      </c>
      <c r="B15" s="437">
        <f t="shared" si="0"/>
        <v>148491</v>
      </c>
      <c r="C15" s="152">
        <v>67729</v>
      </c>
      <c r="D15" s="152">
        <v>80762</v>
      </c>
      <c r="E15" s="488">
        <v>28.523</v>
      </c>
      <c r="F15" s="437">
        <f>B15/E15</f>
        <v>5206.00918556954</v>
      </c>
      <c r="G15" s="152">
        <v>92013</v>
      </c>
    </row>
    <row r="16" spans="1:7" s="435" customFormat="1" ht="12.75" customHeight="1">
      <c r="A16" s="436" t="s">
        <v>123</v>
      </c>
      <c r="B16" s="437">
        <f t="shared" si="0"/>
        <v>145795</v>
      </c>
      <c r="C16" s="152">
        <v>67066</v>
      </c>
      <c r="D16" s="152">
        <v>78729</v>
      </c>
      <c r="E16" s="488">
        <v>24.311</v>
      </c>
      <c r="F16" s="437">
        <f>B16/E16</f>
        <v>5997.079511332318</v>
      </c>
      <c r="G16" s="152">
        <v>66316</v>
      </c>
    </row>
    <row r="17" spans="1:7" s="435" customFormat="1" ht="12.75" customHeight="1">
      <c r="A17" s="436" t="s">
        <v>108</v>
      </c>
      <c r="B17" s="437">
        <f t="shared" si="0"/>
        <v>137295</v>
      </c>
      <c r="C17" s="152">
        <v>65039</v>
      </c>
      <c r="D17" s="152">
        <v>72256</v>
      </c>
      <c r="E17" s="488">
        <v>63.645</v>
      </c>
      <c r="F17" s="437">
        <f>B17/E17</f>
        <v>2157.20009427292</v>
      </c>
      <c r="G17" s="152">
        <v>52492</v>
      </c>
    </row>
    <row r="18" spans="1:7" s="435" customFormat="1" ht="12.75" customHeight="1">
      <c r="A18" s="436" t="s">
        <v>126</v>
      </c>
      <c r="B18" s="437">
        <f t="shared" si="0"/>
        <v>132169</v>
      </c>
      <c r="C18" s="152">
        <v>62623</v>
      </c>
      <c r="D18" s="152">
        <v>69546</v>
      </c>
      <c r="E18" s="488">
        <v>11.545</v>
      </c>
      <c r="F18" s="437">
        <f>B18/E18</f>
        <v>11448.1593763534</v>
      </c>
      <c r="G18" s="152">
        <v>48062</v>
      </c>
    </row>
    <row r="19" spans="1:7" s="435" customFormat="1" ht="12.75" customHeight="1">
      <c r="A19" s="436" t="s">
        <v>132</v>
      </c>
      <c r="B19" s="437">
        <f t="shared" si="0"/>
        <v>130202</v>
      </c>
      <c r="C19" s="152">
        <v>60811</v>
      </c>
      <c r="D19" s="152">
        <v>69391</v>
      </c>
      <c r="E19" s="488">
        <v>8.354</v>
      </c>
      <c r="F19" s="437">
        <f>B19/E19</f>
        <v>15585.587742398853</v>
      </c>
      <c r="G19" s="152">
        <v>54255</v>
      </c>
    </row>
    <row r="20" spans="1:7" s="440" customFormat="1" ht="12.75" customHeight="1">
      <c r="A20" s="436" t="s">
        <v>116</v>
      </c>
      <c r="B20" s="439">
        <f t="shared" si="0"/>
        <v>129800</v>
      </c>
      <c r="C20" s="152">
        <v>61178</v>
      </c>
      <c r="D20" s="152">
        <v>68622</v>
      </c>
      <c r="E20" s="488">
        <v>17.834</v>
      </c>
      <c r="F20" s="437">
        <f>B20/E20</f>
        <v>7278.232589435909</v>
      </c>
      <c r="G20" s="152">
        <v>47840</v>
      </c>
    </row>
    <row r="21" spans="1:7" s="435" customFormat="1" ht="12.75" customHeight="1">
      <c r="A21" s="436" t="s">
        <v>122</v>
      </c>
      <c r="B21" s="437">
        <f t="shared" si="0"/>
        <v>122152</v>
      </c>
      <c r="C21" s="152">
        <v>55721</v>
      </c>
      <c r="D21" s="152">
        <v>66431</v>
      </c>
      <c r="E21" s="488">
        <v>22.157</v>
      </c>
      <c r="F21" s="437">
        <f>B21/E21</f>
        <v>5513.020715800875</v>
      </c>
      <c r="G21" s="152">
        <v>51056</v>
      </c>
    </row>
    <row r="22" spans="1:7" s="435" customFormat="1" ht="12.75" customHeight="1">
      <c r="A22" s="436" t="s">
        <v>111</v>
      </c>
      <c r="B22" s="437">
        <f t="shared" si="0"/>
        <v>119643</v>
      </c>
      <c r="C22" s="152">
        <v>56676</v>
      </c>
      <c r="D22" s="152">
        <v>62967</v>
      </c>
      <c r="E22" s="488">
        <v>8.551</v>
      </c>
      <c r="F22" s="437">
        <f>B22/E22</f>
        <v>13991.69687755818</v>
      </c>
      <c r="G22" s="152">
        <v>46911</v>
      </c>
    </row>
    <row r="23" spans="1:7" s="435" customFormat="1" ht="12.75" customHeight="1">
      <c r="A23" s="436" t="s">
        <v>114</v>
      </c>
      <c r="B23" s="437">
        <f t="shared" si="0"/>
        <v>117950</v>
      </c>
      <c r="C23" s="152">
        <v>55984</v>
      </c>
      <c r="D23" s="152">
        <v>61966</v>
      </c>
      <c r="E23" s="488">
        <v>11.944</v>
      </c>
      <c r="F23" s="437">
        <f>B23/E23</f>
        <v>9875.251172136637</v>
      </c>
      <c r="G23" s="152">
        <v>46537</v>
      </c>
    </row>
    <row r="24" spans="1:7" s="435" customFormat="1" ht="12.75" customHeight="1">
      <c r="A24" s="436" t="s">
        <v>144</v>
      </c>
      <c r="B24" s="437">
        <f t="shared" si="0"/>
        <v>116523</v>
      </c>
      <c r="C24" s="152">
        <v>54909</v>
      </c>
      <c r="D24" s="152">
        <v>61614</v>
      </c>
      <c r="E24" s="488">
        <v>30.741</v>
      </c>
      <c r="F24" s="437">
        <f>B24/E24</f>
        <v>3790.4752610520154</v>
      </c>
      <c r="G24" s="152">
        <v>48013</v>
      </c>
    </row>
    <row r="25" spans="1:7" s="435" customFormat="1" ht="12.75" customHeight="1">
      <c r="A25" s="436" t="s">
        <v>133</v>
      </c>
      <c r="B25" s="437">
        <f t="shared" si="0"/>
        <v>115731</v>
      </c>
      <c r="C25" s="152">
        <v>53828</v>
      </c>
      <c r="D25" s="152">
        <v>61903</v>
      </c>
      <c r="E25" s="488">
        <v>23.678</v>
      </c>
      <c r="F25" s="437">
        <f>B25/E25</f>
        <v>4887.701663991891</v>
      </c>
      <c r="G25" s="152">
        <v>57563</v>
      </c>
    </row>
    <row r="26" spans="1:7" s="435" customFormat="1" ht="12.75" customHeight="1">
      <c r="A26" s="436" t="s">
        <v>138</v>
      </c>
      <c r="B26" s="437">
        <f t="shared" si="0"/>
        <v>114748</v>
      </c>
      <c r="C26" s="152">
        <v>52758</v>
      </c>
      <c r="D26" s="152">
        <v>61990</v>
      </c>
      <c r="E26" s="488">
        <v>19.265</v>
      </c>
      <c r="F26" s="437">
        <f>B26/E26</f>
        <v>5956.293797041267</v>
      </c>
      <c r="G26" s="152">
        <v>55960</v>
      </c>
    </row>
    <row r="27" spans="1:7" s="435" customFormat="1" ht="12.75" customHeight="1">
      <c r="A27" s="436" t="s">
        <v>134</v>
      </c>
      <c r="B27" s="437">
        <f t="shared" si="0"/>
        <v>109858</v>
      </c>
      <c r="C27" s="152">
        <v>52596</v>
      </c>
      <c r="D27" s="152">
        <v>57262</v>
      </c>
      <c r="E27" s="488">
        <v>22.841</v>
      </c>
      <c r="F27" s="437">
        <f>B27/E27</f>
        <v>4809.6843395648175</v>
      </c>
      <c r="G27" s="152">
        <v>46764</v>
      </c>
    </row>
    <row r="28" spans="1:7" s="435" customFormat="1" ht="12.75" customHeight="1">
      <c r="A28" s="436" t="s">
        <v>128</v>
      </c>
      <c r="B28" s="437">
        <f t="shared" si="0"/>
        <v>109001</v>
      </c>
      <c r="C28" s="152">
        <v>52428</v>
      </c>
      <c r="D28" s="152">
        <v>56573</v>
      </c>
      <c r="E28" s="488">
        <v>12.994</v>
      </c>
      <c r="F28" s="437">
        <f>B28/E28</f>
        <v>8388.563952593506</v>
      </c>
      <c r="G28" s="152">
        <v>61452</v>
      </c>
    </row>
    <row r="29" spans="1:7" s="435" customFormat="1" ht="12.75" customHeight="1">
      <c r="A29" s="436" t="s">
        <v>102</v>
      </c>
      <c r="B29" s="437">
        <f t="shared" si="0"/>
        <v>107969</v>
      </c>
      <c r="C29" s="152">
        <v>57582</v>
      </c>
      <c r="D29" s="152">
        <v>50387</v>
      </c>
      <c r="E29" s="488">
        <v>10.665</v>
      </c>
      <c r="F29" s="437">
        <f>B29/E29</f>
        <v>10123.675574308487</v>
      </c>
      <c r="G29" s="152">
        <v>32026</v>
      </c>
    </row>
    <row r="30" spans="1:7" s="435" customFormat="1" ht="12.75" customHeight="1">
      <c r="A30" s="436" t="s">
        <v>115</v>
      </c>
      <c r="B30" s="437">
        <f t="shared" si="0"/>
        <v>106532</v>
      </c>
      <c r="C30" s="152">
        <v>50263</v>
      </c>
      <c r="D30" s="152">
        <v>56269</v>
      </c>
      <c r="E30" s="488">
        <v>29.479</v>
      </c>
      <c r="F30" s="437">
        <f>B30/E30</f>
        <v>3613.8267919535942</v>
      </c>
      <c r="G30" s="152">
        <v>38083</v>
      </c>
    </row>
    <row r="31" spans="1:7" s="435" customFormat="1" ht="12.75" customHeight="1">
      <c r="A31" s="436" t="s">
        <v>145</v>
      </c>
      <c r="B31" s="437">
        <f t="shared" si="0"/>
        <v>105161</v>
      </c>
      <c r="C31" s="152">
        <v>50478</v>
      </c>
      <c r="D31" s="152">
        <v>54683</v>
      </c>
      <c r="E31" s="488">
        <v>34.745</v>
      </c>
      <c r="F31" s="437">
        <f>B31/E31</f>
        <v>3026.6513167362214</v>
      </c>
      <c r="G31" s="152">
        <v>47110</v>
      </c>
    </row>
    <row r="32" spans="1:7" s="435" customFormat="1" ht="12.75" customHeight="1">
      <c r="A32" s="436" t="s">
        <v>130</v>
      </c>
      <c r="B32" s="437">
        <f t="shared" si="0"/>
        <v>99153</v>
      </c>
      <c r="C32" s="152">
        <v>45904</v>
      </c>
      <c r="D32" s="152">
        <v>53249</v>
      </c>
      <c r="E32" s="488">
        <v>11.36</v>
      </c>
      <c r="F32" s="437">
        <f>B32/E32</f>
        <v>8728.257042253521</v>
      </c>
      <c r="G32" s="152">
        <v>45421</v>
      </c>
    </row>
    <row r="33" spans="1:7" s="435" customFormat="1" ht="12.75" customHeight="1">
      <c r="A33" s="436" t="s">
        <v>140</v>
      </c>
      <c r="B33" s="437">
        <f t="shared" si="0"/>
        <v>95855</v>
      </c>
      <c r="C33" s="152">
        <v>45248</v>
      </c>
      <c r="D33" s="152">
        <v>50607</v>
      </c>
      <c r="E33" s="488">
        <v>18.789</v>
      </c>
      <c r="F33" s="437">
        <f>B33/E33</f>
        <v>5101.65522380116</v>
      </c>
      <c r="G33" s="152">
        <v>55043</v>
      </c>
    </row>
    <row r="34" spans="1:7" s="435" customFormat="1" ht="12.75" customHeight="1">
      <c r="A34" s="436" t="s">
        <v>125</v>
      </c>
      <c r="B34" s="437">
        <f t="shared" si="0"/>
        <v>94877</v>
      </c>
      <c r="C34" s="152">
        <v>45548</v>
      </c>
      <c r="D34" s="152">
        <v>49329</v>
      </c>
      <c r="E34" s="488">
        <v>10.921</v>
      </c>
      <c r="F34" s="437">
        <f>B34/E34</f>
        <v>8687.574397948907</v>
      </c>
      <c r="G34" s="152">
        <v>36316</v>
      </c>
    </row>
    <row r="35" spans="1:7" s="435" customFormat="1" ht="12.75" customHeight="1">
      <c r="A35" s="436" t="s">
        <v>105</v>
      </c>
      <c r="B35" s="437">
        <f t="shared" si="0"/>
        <v>93461</v>
      </c>
      <c r="C35" s="152">
        <v>43142</v>
      </c>
      <c r="D35" s="152">
        <v>50319</v>
      </c>
      <c r="E35" s="488">
        <v>13.986</v>
      </c>
      <c r="F35" s="437">
        <f>B35/E35</f>
        <v>6682.468182468182</v>
      </c>
      <c r="G35" s="152">
        <v>41918</v>
      </c>
    </row>
    <row r="36" spans="1:7" s="435" customFormat="1" ht="12.75" customHeight="1">
      <c r="A36" s="436" t="s">
        <v>137</v>
      </c>
      <c r="B36" s="437">
        <f t="shared" si="0"/>
        <v>89895</v>
      </c>
      <c r="C36" s="152">
        <v>41610</v>
      </c>
      <c r="D36" s="152">
        <v>48285</v>
      </c>
      <c r="E36" s="488">
        <v>28.124</v>
      </c>
      <c r="F36" s="437">
        <f>B36/E36</f>
        <v>3196.38031574456</v>
      </c>
      <c r="G36" s="152">
        <v>33045</v>
      </c>
    </row>
    <row r="37" spans="1:7" s="435" customFormat="1" ht="12.75" customHeight="1">
      <c r="A37" s="436" t="s">
        <v>136</v>
      </c>
      <c r="B37" s="437">
        <f t="shared" si="0"/>
        <v>88471</v>
      </c>
      <c r="C37" s="152">
        <v>41238</v>
      </c>
      <c r="D37" s="152">
        <v>47233</v>
      </c>
      <c r="E37" s="488">
        <v>25.98</v>
      </c>
      <c r="F37" s="437">
        <f>B37/E37</f>
        <v>3405.350269438029</v>
      </c>
      <c r="G37" s="152">
        <v>36373</v>
      </c>
    </row>
    <row r="38" spans="1:7" s="435" customFormat="1" ht="12.75" customHeight="1">
      <c r="A38" s="436" t="s">
        <v>119</v>
      </c>
      <c r="B38" s="437">
        <f t="shared" si="0"/>
        <v>86643</v>
      </c>
      <c r="C38" s="152">
        <v>41663</v>
      </c>
      <c r="D38" s="152">
        <v>44980</v>
      </c>
      <c r="E38" s="488">
        <v>15.782</v>
      </c>
      <c r="F38" s="437">
        <f>B38/E38</f>
        <v>5489.988594601445</v>
      </c>
      <c r="G38" s="152">
        <v>31668</v>
      </c>
    </row>
    <row r="39" spans="1:7" s="435" customFormat="1" ht="12.75" customHeight="1">
      <c r="A39" s="436" t="s">
        <v>124</v>
      </c>
      <c r="B39" s="437">
        <f t="shared" si="0"/>
        <v>85048</v>
      </c>
      <c r="C39" s="152">
        <v>40560</v>
      </c>
      <c r="D39" s="152">
        <v>44488</v>
      </c>
      <c r="E39" s="488">
        <v>9.326</v>
      </c>
      <c r="F39" s="437">
        <f>B39/E39</f>
        <v>9119.450997212094</v>
      </c>
      <c r="G39" s="152">
        <v>36206</v>
      </c>
    </row>
    <row r="40" spans="1:7" s="435" customFormat="1" ht="12.75" customHeight="1">
      <c r="A40" s="436" t="s">
        <v>141</v>
      </c>
      <c r="B40" s="437">
        <f t="shared" si="0"/>
        <v>81755</v>
      </c>
      <c r="C40" s="152">
        <v>38567</v>
      </c>
      <c r="D40" s="152">
        <v>43188</v>
      </c>
      <c r="E40" s="488">
        <v>12.565</v>
      </c>
      <c r="F40" s="437">
        <f>B40/E40</f>
        <v>6506.565857540788</v>
      </c>
      <c r="G40" s="152">
        <v>60490</v>
      </c>
    </row>
    <row r="41" spans="1:7" s="435" customFormat="1" ht="12.75" customHeight="1">
      <c r="A41" s="436" t="s">
        <v>101</v>
      </c>
      <c r="B41" s="437">
        <f t="shared" si="0"/>
        <v>81529</v>
      </c>
      <c r="C41" s="152">
        <v>38959</v>
      </c>
      <c r="D41" s="152">
        <v>42570</v>
      </c>
      <c r="E41" s="488">
        <v>16.662</v>
      </c>
      <c r="F41" s="437">
        <f>B41/E41</f>
        <v>4893.11007081983</v>
      </c>
      <c r="G41" s="152">
        <v>45772</v>
      </c>
    </row>
    <row r="42" spans="1:7" s="435" customFormat="1" ht="12.75" customHeight="1">
      <c r="A42" s="436" t="s">
        <v>104</v>
      </c>
      <c r="B42" s="437">
        <f t="shared" si="0"/>
        <v>78207</v>
      </c>
      <c r="C42" s="152">
        <v>35884</v>
      </c>
      <c r="D42" s="152">
        <v>42323</v>
      </c>
      <c r="E42" s="488">
        <v>15.033</v>
      </c>
      <c r="F42" s="437">
        <f>B42/E42</f>
        <v>5202.354819397326</v>
      </c>
      <c r="G42" s="152">
        <v>55133</v>
      </c>
    </row>
    <row r="43" spans="1:7" s="435" customFormat="1" ht="12.75" customHeight="1">
      <c r="A43" s="436" t="s">
        <v>112</v>
      </c>
      <c r="B43" s="437">
        <f t="shared" si="0"/>
        <v>76353</v>
      </c>
      <c r="C43" s="152">
        <v>35832</v>
      </c>
      <c r="D43" s="152">
        <v>40521</v>
      </c>
      <c r="E43" s="488">
        <v>6.051</v>
      </c>
      <c r="F43" s="437">
        <f>B43/E43</f>
        <v>12618.24491819534</v>
      </c>
      <c r="G43" s="152">
        <v>35724</v>
      </c>
    </row>
    <row r="44" spans="1:7" s="435" customFormat="1" ht="12.75" customHeight="1">
      <c r="A44" s="436" t="s">
        <v>142</v>
      </c>
      <c r="B44" s="437">
        <f t="shared" si="0"/>
        <v>76274</v>
      </c>
      <c r="C44" s="152">
        <v>35487</v>
      </c>
      <c r="D44" s="152">
        <v>40787</v>
      </c>
      <c r="E44" s="488">
        <v>50.219</v>
      </c>
      <c r="F44" s="437">
        <f>B44/E44</f>
        <v>1518.82753539497</v>
      </c>
      <c r="G44" s="152">
        <v>30457</v>
      </c>
    </row>
    <row r="45" spans="1:7" s="435" customFormat="1" ht="12.75" customHeight="1">
      <c r="A45" s="436" t="s">
        <v>127</v>
      </c>
      <c r="B45" s="437">
        <f t="shared" si="0"/>
        <v>73280</v>
      </c>
      <c r="C45" s="152">
        <v>35190</v>
      </c>
      <c r="D45" s="152">
        <v>38090</v>
      </c>
      <c r="E45" s="488">
        <v>7.126</v>
      </c>
      <c r="F45" s="437">
        <f>B45/E45</f>
        <v>10283.468986808868</v>
      </c>
      <c r="G45" s="152">
        <v>41294</v>
      </c>
    </row>
    <row r="46" spans="1:7" s="435" customFormat="1" ht="12.75" customHeight="1">
      <c r="A46" s="436" t="s">
        <v>103</v>
      </c>
      <c r="B46" s="437">
        <f t="shared" si="0"/>
        <v>73084</v>
      </c>
      <c r="C46" s="152">
        <v>36433</v>
      </c>
      <c r="D46" s="152">
        <v>36651</v>
      </c>
      <c r="E46" s="488">
        <v>9.595</v>
      </c>
      <c r="F46" s="437">
        <f>B46/E46</f>
        <v>7616.883793642522</v>
      </c>
      <c r="G46" s="152">
        <v>36707</v>
      </c>
    </row>
    <row r="47" spans="1:7" s="435" customFormat="1" ht="12.75" customHeight="1">
      <c r="A47" s="436" t="s">
        <v>113</v>
      </c>
      <c r="B47" s="437">
        <f t="shared" si="0"/>
        <v>72241</v>
      </c>
      <c r="C47" s="152">
        <v>34182</v>
      </c>
      <c r="D47" s="152">
        <v>38059</v>
      </c>
      <c r="E47" s="488">
        <v>6.18</v>
      </c>
      <c r="F47" s="437">
        <f>B47/E47</f>
        <v>11689.48220064725</v>
      </c>
      <c r="G47" s="152">
        <v>26594</v>
      </c>
    </row>
    <row r="48" spans="1:7" s="435" customFormat="1" ht="12.75" customHeight="1">
      <c r="A48" s="436" t="s">
        <v>96</v>
      </c>
      <c r="B48" s="437">
        <f t="shared" si="0"/>
        <v>57831</v>
      </c>
      <c r="C48" s="152">
        <v>27809</v>
      </c>
      <c r="D48" s="152">
        <v>30022</v>
      </c>
      <c r="E48" s="488">
        <v>5.536</v>
      </c>
      <c r="F48" s="437">
        <f>B48/E48</f>
        <v>10446.351156069364</v>
      </c>
      <c r="G48" s="152">
        <v>18474</v>
      </c>
    </row>
    <row r="49" spans="1:7" s="435" customFormat="1" ht="12.75" customHeight="1">
      <c r="A49" s="436" t="s">
        <v>100</v>
      </c>
      <c r="B49" s="437">
        <f t="shared" si="0"/>
        <v>53912</v>
      </c>
      <c r="C49" s="152">
        <v>24883</v>
      </c>
      <c r="D49" s="152">
        <v>29029</v>
      </c>
      <c r="E49" s="488">
        <v>8.369</v>
      </c>
      <c r="F49" s="437">
        <f>B49/E49</f>
        <v>6441.868801529454</v>
      </c>
      <c r="G49" s="152">
        <v>26522</v>
      </c>
    </row>
    <row r="50" spans="1:7" s="435" customFormat="1" ht="12.75" customHeight="1">
      <c r="A50" s="436" t="s">
        <v>97</v>
      </c>
      <c r="B50" s="437">
        <f t="shared" si="0"/>
        <v>50930</v>
      </c>
      <c r="C50" s="152">
        <v>24786</v>
      </c>
      <c r="D50" s="152">
        <v>26144</v>
      </c>
      <c r="E50" s="488">
        <v>1.931</v>
      </c>
      <c r="F50" s="437">
        <f>B50/E50</f>
        <v>26374.93526670119</v>
      </c>
      <c r="G50" s="152">
        <v>19575</v>
      </c>
    </row>
    <row r="51" spans="1:7" s="435" customFormat="1" ht="12.75" customHeight="1">
      <c r="A51" s="436" t="s">
        <v>99</v>
      </c>
      <c r="B51" s="437">
        <f t="shared" si="0"/>
        <v>46112</v>
      </c>
      <c r="C51" s="152">
        <v>21788</v>
      </c>
      <c r="D51" s="152">
        <v>24324</v>
      </c>
      <c r="E51" s="488">
        <v>5.536</v>
      </c>
      <c r="F51" s="437">
        <f>B51/E51</f>
        <v>8329.479768786128</v>
      </c>
      <c r="G51" s="152">
        <v>26505</v>
      </c>
    </row>
    <row r="52" spans="1:7" s="435" customFormat="1" ht="12.75" customHeight="1">
      <c r="A52" s="441" t="s">
        <v>98</v>
      </c>
      <c r="B52" s="442">
        <f t="shared" si="0"/>
        <v>27426</v>
      </c>
      <c r="C52" s="153">
        <v>13317</v>
      </c>
      <c r="D52" s="153">
        <v>14109</v>
      </c>
      <c r="E52" s="490">
        <v>1.416</v>
      </c>
      <c r="F52" s="437">
        <f>B52/E52</f>
        <v>19368.644067796613</v>
      </c>
      <c r="G52" s="153">
        <v>13277</v>
      </c>
    </row>
    <row r="53" spans="1:7" s="445" customFormat="1" ht="16.5" customHeight="1">
      <c r="A53" s="443" t="s">
        <v>1</v>
      </c>
      <c r="B53" s="444">
        <f>SUM(B3:B52)</f>
        <v>5673560</v>
      </c>
      <c r="C53" s="444">
        <f>SUM(C3:C52)</f>
        <v>2690754</v>
      </c>
      <c r="D53" s="444">
        <f>SUM(D3:D52)</f>
        <v>2982806</v>
      </c>
      <c r="E53" s="491">
        <f>SUM(E3:E52)</f>
        <v>1568.737</v>
      </c>
      <c r="F53" s="444">
        <f>B53/E53</f>
        <v>3616.6419227697183</v>
      </c>
      <c r="G53" s="444">
        <f>SUM(G3:G52)</f>
        <v>2522855</v>
      </c>
    </row>
    <row r="54" spans="1:7" s="445" customFormat="1" ht="12.75" customHeight="1">
      <c r="A54" s="445" t="s">
        <v>208</v>
      </c>
      <c r="B54" s="447"/>
      <c r="C54" s="447"/>
      <c r="D54" s="448"/>
      <c r="E54" s="449"/>
      <c r="F54" s="448"/>
      <c r="G54" s="447"/>
    </row>
    <row r="55" spans="1:7" s="445" customFormat="1" ht="12.75" customHeight="1">
      <c r="A55" s="450" t="s">
        <v>209</v>
      </c>
      <c r="B55" s="447"/>
      <c r="C55" s="447"/>
      <c r="D55" s="448"/>
      <c r="E55" s="449"/>
      <c r="F55" s="448"/>
      <c r="G55" s="447"/>
    </row>
    <row r="56" spans="2:7" s="451" customFormat="1" ht="13.5" customHeight="1">
      <c r="B56" s="458"/>
      <c r="C56" s="458"/>
      <c r="D56" s="458"/>
      <c r="E56" s="459"/>
      <c r="F56" s="458"/>
      <c r="G56" s="460"/>
    </row>
    <row r="57" spans="2:7" s="451" customFormat="1" ht="13.5" customHeight="1">
      <c r="B57" s="460"/>
      <c r="C57" s="460"/>
      <c r="D57" s="460"/>
      <c r="E57" s="460"/>
      <c r="F57" s="462"/>
      <c r="G57" s="458"/>
    </row>
    <row r="58" spans="2:7" s="451" customFormat="1" ht="13.5" customHeight="1">
      <c r="B58" s="461"/>
      <c r="C58" s="461"/>
      <c r="D58" s="461"/>
      <c r="E58" s="459"/>
      <c r="F58" s="461"/>
      <c r="G58" s="458"/>
    </row>
    <row r="59" ht="15.75">
      <c r="G59" s="453"/>
    </row>
    <row r="60" ht="15.75">
      <c r="E60" s="428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C00000"/>
  </sheetPr>
  <dimension ref="A1:F20"/>
  <sheetViews>
    <sheetView zoomScalePageLayoutView="0" workbookViewId="0" topLeftCell="A1">
      <selection activeCell="H7" sqref="H7"/>
    </sheetView>
  </sheetViews>
  <sheetFormatPr defaultColWidth="9.140625" defaultRowHeight="21" customHeight="1"/>
  <cols>
    <col min="1" max="1" width="47.28125" style="214" customWidth="1"/>
    <col min="2" max="2" width="15.421875" style="214" customWidth="1"/>
    <col min="3" max="3" width="13.57421875" style="214" customWidth="1"/>
    <col min="4" max="4" width="16.00390625" style="214" customWidth="1"/>
    <col min="5" max="5" width="16.7109375" style="214" customWidth="1"/>
    <col min="6" max="16384" width="9.140625" style="214" customWidth="1"/>
  </cols>
  <sheetData>
    <row r="1" spans="1:5" s="260" customFormat="1" ht="21">
      <c r="A1" s="705" t="s">
        <v>614</v>
      </c>
      <c r="B1" s="705"/>
      <c r="C1" s="705"/>
      <c r="D1" s="705"/>
      <c r="E1" s="705"/>
    </row>
    <row r="2" spans="1:5" ht="18.75" customHeight="1">
      <c r="A2" s="703" t="s">
        <v>500</v>
      </c>
      <c r="B2" s="702" t="s">
        <v>471</v>
      </c>
      <c r="C2" s="704"/>
      <c r="D2" s="703" t="s">
        <v>472</v>
      </c>
      <c r="E2" s="703"/>
    </row>
    <row r="3" spans="1:6" ht="18.75" customHeight="1">
      <c r="A3" s="703"/>
      <c r="B3" s="215" t="s">
        <v>16</v>
      </c>
      <c r="C3" s="215" t="s">
        <v>14</v>
      </c>
      <c r="D3" s="569" t="s">
        <v>16</v>
      </c>
      <c r="E3" s="215" t="s">
        <v>14</v>
      </c>
      <c r="F3" s="285"/>
    </row>
    <row r="4" spans="1:6" s="217" customFormat="1" ht="18.75" customHeight="1">
      <c r="A4" s="215" t="s">
        <v>439</v>
      </c>
      <c r="B4" s="454">
        <v>39548.5</v>
      </c>
      <c r="C4" s="454">
        <v>3875</v>
      </c>
      <c r="D4" s="454">
        <f>SUM(D5:D9,D13,D17:D18)</f>
        <v>100.0005057081811</v>
      </c>
      <c r="E4" s="454">
        <f>SUM(E5:E9,E13,E17:E18)</f>
        <v>100.0025806451613</v>
      </c>
      <c r="F4" s="283"/>
    </row>
    <row r="5" spans="1:6" ht="18.75" customHeight="1">
      <c r="A5" s="283" t="s">
        <v>501</v>
      </c>
      <c r="B5" s="218">
        <v>1308.3</v>
      </c>
      <c r="C5" s="218">
        <v>72.3</v>
      </c>
      <c r="D5" s="218">
        <f>(B5/$B$4)*100</f>
        <v>3.3080900666270527</v>
      </c>
      <c r="E5" s="218">
        <f>(C5/$C$4)*100</f>
        <v>1.8658064516129031</v>
      </c>
      <c r="F5" s="285"/>
    </row>
    <row r="6" spans="1:6" ht="18.75" customHeight="1">
      <c r="A6" s="283" t="s">
        <v>502</v>
      </c>
      <c r="B6" s="218">
        <v>9890.3</v>
      </c>
      <c r="C6" s="218">
        <v>463</v>
      </c>
      <c r="D6" s="218">
        <f aca="true" t="shared" si="0" ref="D6:D18">(B6/$B$4)*100</f>
        <v>25.00802811737487</v>
      </c>
      <c r="E6" s="218">
        <f>(C6/$C$4)*100</f>
        <v>11.948387096774194</v>
      </c>
      <c r="F6" s="285"/>
    </row>
    <row r="7" spans="1:6" ht="18.75" customHeight="1">
      <c r="A7" s="283" t="s">
        <v>503</v>
      </c>
      <c r="B7" s="218">
        <v>9198.6</v>
      </c>
      <c r="C7" s="218">
        <v>703.9</v>
      </c>
      <c r="D7" s="218">
        <f t="shared" si="0"/>
        <v>23.259036373060926</v>
      </c>
      <c r="E7" s="218">
        <f aca="true" t="shared" si="1" ref="E7:E18">(C7/$C$4)*100</f>
        <v>18.16516129032258</v>
      </c>
      <c r="F7" s="285"/>
    </row>
    <row r="8" spans="1:6" s="224" customFormat="1" ht="18.75" customHeight="1">
      <c r="A8" s="283" t="s">
        <v>504</v>
      </c>
      <c r="B8" s="218">
        <v>6583.1</v>
      </c>
      <c r="C8" s="218">
        <v>537.8</v>
      </c>
      <c r="D8" s="218">
        <f t="shared" si="0"/>
        <v>16.64563763480284</v>
      </c>
      <c r="E8" s="218">
        <f t="shared" si="1"/>
        <v>13.878709677419355</v>
      </c>
      <c r="F8" s="781"/>
    </row>
    <row r="9" spans="1:6" ht="18.75" customHeight="1">
      <c r="A9" s="283" t="s">
        <v>505</v>
      </c>
      <c r="B9" s="218">
        <f>SUM(B10:B12)</f>
        <v>5682.1</v>
      </c>
      <c r="C9" s="218">
        <f>SUM(C10:C12)</f>
        <v>588.3</v>
      </c>
      <c r="D9" s="218">
        <f t="shared" si="0"/>
        <v>14.367422278973919</v>
      </c>
      <c r="E9" s="218">
        <f t="shared" si="1"/>
        <v>15.181935483870967</v>
      </c>
      <c r="F9" s="285"/>
    </row>
    <row r="10" spans="1:6" ht="18.75" customHeight="1">
      <c r="A10" s="285" t="s">
        <v>506</v>
      </c>
      <c r="B10" s="219">
        <v>4429.9</v>
      </c>
      <c r="C10" s="219">
        <v>391.5</v>
      </c>
      <c r="D10" s="218">
        <f t="shared" si="0"/>
        <v>11.20118335714376</v>
      </c>
      <c r="E10" s="218">
        <f t="shared" si="1"/>
        <v>10.103225806451613</v>
      </c>
      <c r="F10" s="285"/>
    </row>
    <row r="11" spans="1:6" ht="18.75" customHeight="1">
      <c r="A11" s="285" t="s">
        <v>507</v>
      </c>
      <c r="B11" s="219">
        <v>1244.1</v>
      </c>
      <c r="C11" s="219">
        <v>196.8</v>
      </c>
      <c r="D11" s="218">
        <f t="shared" si="0"/>
        <v>3.145757740495846</v>
      </c>
      <c r="E11" s="218">
        <f t="shared" si="1"/>
        <v>5.078709677419355</v>
      </c>
      <c r="F11" s="285"/>
    </row>
    <row r="12" spans="1:6" ht="18.75" customHeight="1">
      <c r="A12" s="285" t="s">
        <v>508</v>
      </c>
      <c r="B12" s="219">
        <v>8.1</v>
      </c>
      <c r="C12" s="469" t="s">
        <v>86</v>
      </c>
      <c r="D12" s="218">
        <f t="shared" si="0"/>
        <v>0.020481181334311035</v>
      </c>
      <c r="E12" s="284" t="s">
        <v>86</v>
      </c>
      <c r="F12" s="285"/>
    </row>
    <row r="13" spans="1:6" ht="18.75" customHeight="1">
      <c r="A13" s="283" t="s">
        <v>509</v>
      </c>
      <c r="B13" s="218">
        <f>SUM(B14:B16)</f>
        <v>6727.000000000001</v>
      </c>
      <c r="C13" s="218">
        <f>SUM(C14:C16)</f>
        <v>1497.2</v>
      </c>
      <c r="D13" s="218">
        <f t="shared" si="0"/>
        <v>17.009494671100043</v>
      </c>
      <c r="E13" s="218">
        <f t="shared" si="1"/>
        <v>38.63741935483871</v>
      </c>
      <c r="F13" s="285"/>
    </row>
    <row r="14" spans="1:6" ht="18.75" customHeight="1">
      <c r="A14" s="285" t="s">
        <v>510</v>
      </c>
      <c r="B14" s="219">
        <v>4075.8</v>
      </c>
      <c r="C14" s="219">
        <v>1209.7</v>
      </c>
      <c r="D14" s="218">
        <f t="shared" si="0"/>
        <v>10.305827022516658</v>
      </c>
      <c r="E14" s="218">
        <f t="shared" si="1"/>
        <v>31.218064516129036</v>
      </c>
      <c r="F14" s="285"/>
    </row>
    <row r="15" spans="1:6" ht="18.75" customHeight="1">
      <c r="A15" s="285" t="s">
        <v>511</v>
      </c>
      <c r="B15" s="219">
        <v>2013.4</v>
      </c>
      <c r="C15" s="219">
        <v>242.5</v>
      </c>
      <c r="D15" s="218">
        <f t="shared" si="0"/>
        <v>5.090964259074301</v>
      </c>
      <c r="E15" s="218">
        <f t="shared" si="1"/>
        <v>6.258064516129032</v>
      </c>
      <c r="F15" s="285"/>
    </row>
    <row r="16" spans="1:6" ht="18.75" customHeight="1">
      <c r="A16" s="285" t="s">
        <v>512</v>
      </c>
      <c r="B16" s="219">
        <v>637.8</v>
      </c>
      <c r="C16" s="219">
        <v>45</v>
      </c>
      <c r="D16" s="218">
        <f t="shared" si="0"/>
        <v>1.6127033895090837</v>
      </c>
      <c r="E16" s="218">
        <f t="shared" si="1"/>
        <v>1.1612903225806452</v>
      </c>
      <c r="F16" s="285"/>
    </row>
    <row r="17" spans="1:6" ht="18.75" customHeight="1">
      <c r="A17" s="283" t="s">
        <v>513</v>
      </c>
      <c r="B17" s="218">
        <v>20.1</v>
      </c>
      <c r="C17" s="469" t="s">
        <v>86</v>
      </c>
      <c r="D17" s="218">
        <f t="shared" si="0"/>
        <v>0.050823672199957017</v>
      </c>
      <c r="E17" s="284" t="s">
        <v>86</v>
      </c>
      <c r="F17" s="285"/>
    </row>
    <row r="18" spans="1:6" ht="18.75" customHeight="1">
      <c r="A18" s="287" t="s">
        <v>514</v>
      </c>
      <c r="B18" s="456">
        <v>139.2</v>
      </c>
      <c r="C18" s="456">
        <v>12.6</v>
      </c>
      <c r="D18" s="456">
        <f t="shared" si="0"/>
        <v>0.35197289404149334</v>
      </c>
      <c r="E18" s="456">
        <f t="shared" si="1"/>
        <v>0.3251612903225806</v>
      </c>
      <c r="F18" s="285"/>
    </row>
    <row r="19" spans="1:5" ht="18.75" customHeight="1">
      <c r="A19" s="224" t="s">
        <v>602</v>
      </c>
      <c r="B19" s="243"/>
      <c r="C19" s="224"/>
      <c r="D19" s="224"/>
      <c r="E19" s="224"/>
    </row>
    <row r="20" ht="21" customHeight="1">
      <c r="A20" s="214" t="s">
        <v>57</v>
      </c>
    </row>
  </sheetData>
  <sheetProtection/>
  <mergeCells count="4">
    <mergeCell ref="A1:E1"/>
    <mergeCell ref="A2:A3"/>
    <mergeCell ref="B2:C2"/>
    <mergeCell ref="D2:E2"/>
  </mergeCells>
  <printOptions horizontalCentered="1"/>
  <pageMargins left="0.35433070866141736" right="0.3937007874015748" top="0.6299212598425197" bottom="0.31496062992125984" header="0.5118110236220472" footer="0.1968503937007874"/>
  <pageSetup horizontalDpi="600" verticalDpi="600" orientation="landscape" paperSize="9" scale="11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C00000"/>
  </sheetPr>
  <dimension ref="A1:J13"/>
  <sheetViews>
    <sheetView zoomScalePageLayoutView="0" workbookViewId="0" topLeftCell="A1">
      <selection activeCell="E14" sqref="E14"/>
    </sheetView>
  </sheetViews>
  <sheetFormatPr defaultColWidth="9.140625" defaultRowHeight="23.25"/>
  <cols>
    <col min="1" max="1" width="29.00390625" style="291" customWidth="1"/>
    <col min="2" max="6" width="14.7109375" style="291" customWidth="1"/>
    <col min="7" max="8" width="9.140625" style="291" customWidth="1"/>
    <col min="9" max="9" width="12.00390625" style="291" bestFit="1" customWidth="1"/>
    <col min="10" max="16384" width="9.140625" style="291" customWidth="1"/>
  </cols>
  <sheetData>
    <row r="1" spans="1:9" s="289" customFormat="1" ht="23.25">
      <c r="A1" s="782" t="s">
        <v>615</v>
      </c>
      <c r="B1" s="782"/>
      <c r="C1" s="782"/>
      <c r="D1" s="782"/>
      <c r="E1" s="782"/>
      <c r="F1" s="782"/>
      <c r="G1" s="288"/>
      <c r="H1" s="288"/>
      <c r="I1" s="288"/>
    </row>
    <row r="2" spans="1:9" ht="21">
      <c r="A2" s="290"/>
      <c r="B2" s="785"/>
      <c r="C2" s="785"/>
      <c r="D2" s="785"/>
      <c r="E2" s="785"/>
      <c r="F2" s="786" t="s">
        <v>483</v>
      </c>
      <c r="G2" s="290"/>
      <c r="H2" s="290"/>
      <c r="I2" s="290"/>
    </row>
    <row r="3" spans="1:9" s="294" customFormat="1" ht="18.75">
      <c r="A3" s="292" t="s">
        <v>453</v>
      </c>
      <c r="B3" s="784">
        <v>238109</v>
      </c>
      <c r="C3" s="784">
        <v>238475</v>
      </c>
      <c r="D3" s="784">
        <v>238840</v>
      </c>
      <c r="E3" s="784">
        <v>239205</v>
      </c>
      <c r="F3" s="784">
        <v>239570</v>
      </c>
      <c r="G3" s="293"/>
      <c r="H3" s="293"/>
      <c r="I3" s="293"/>
    </row>
    <row r="4" spans="1:9" s="298" customFormat="1" ht="21" customHeight="1">
      <c r="A4" s="295" t="s">
        <v>456</v>
      </c>
      <c r="B4" s="296">
        <v>5577.2</v>
      </c>
      <c r="C4" s="296">
        <v>5595.4</v>
      </c>
      <c r="D4" s="296">
        <v>5608.8</v>
      </c>
      <c r="E4" s="296">
        <f>SUM(E5,E9)</f>
        <v>5612.8</v>
      </c>
      <c r="F4" s="296">
        <f>SUM(F5,F9)</f>
        <v>5612.200000000001</v>
      </c>
      <c r="G4" s="297"/>
      <c r="H4" s="297"/>
      <c r="I4" s="297"/>
    </row>
    <row r="5" spans="1:9" s="298" customFormat="1" ht="21" customHeight="1">
      <c r="A5" s="299" t="s">
        <v>484</v>
      </c>
      <c r="B5" s="300">
        <v>3955.8</v>
      </c>
      <c r="C5" s="300">
        <v>3963.5</v>
      </c>
      <c r="D5" s="300">
        <v>3895.6</v>
      </c>
      <c r="E5" s="300">
        <f>SUM(E6:E8)</f>
        <v>3944.6</v>
      </c>
      <c r="F5" s="300">
        <f>SUM(F6:F8)</f>
        <v>3892.3</v>
      </c>
      <c r="G5" s="297"/>
      <c r="H5" s="297"/>
      <c r="I5" s="297"/>
    </row>
    <row r="6" spans="1:9" s="294" customFormat="1" ht="21" customHeight="1">
      <c r="A6" s="301" t="s">
        <v>459</v>
      </c>
      <c r="B6" s="302">
        <v>3891</v>
      </c>
      <c r="C6" s="302">
        <v>3922.7</v>
      </c>
      <c r="D6" s="302">
        <v>3857.6</v>
      </c>
      <c r="E6" s="302">
        <v>3924.4</v>
      </c>
      <c r="F6" s="302">
        <v>3875</v>
      </c>
      <c r="G6" s="303"/>
      <c r="H6" s="293"/>
      <c r="I6" s="304"/>
    </row>
    <row r="7" spans="1:9" s="294" customFormat="1" ht="21" customHeight="1">
      <c r="A7" s="301" t="s">
        <v>462</v>
      </c>
      <c r="B7" s="302">
        <v>61.7</v>
      </c>
      <c r="C7" s="302">
        <v>40.8</v>
      </c>
      <c r="D7" s="302">
        <v>36.9</v>
      </c>
      <c r="E7" s="302">
        <v>20.2</v>
      </c>
      <c r="F7" s="302">
        <v>17.3</v>
      </c>
      <c r="G7" s="293"/>
      <c r="H7" s="293"/>
      <c r="I7" s="293"/>
    </row>
    <row r="8" spans="1:9" s="294" customFormat="1" ht="21" customHeight="1">
      <c r="A8" s="301" t="s">
        <v>485</v>
      </c>
      <c r="B8" s="302">
        <v>3.1</v>
      </c>
      <c r="C8" s="302" t="s">
        <v>86</v>
      </c>
      <c r="D8" s="302">
        <v>1.1</v>
      </c>
      <c r="E8" s="302" t="s">
        <v>86</v>
      </c>
      <c r="F8" s="302" t="s">
        <v>86</v>
      </c>
      <c r="G8" s="293"/>
      <c r="H8" s="293"/>
      <c r="I8" s="293"/>
    </row>
    <row r="9" spans="1:9" s="298" customFormat="1" ht="21" customHeight="1">
      <c r="A9" s="299" t="s">
        <v>486</v>
      </c>
      <c r="B9" s="300">
        <v>1621.4</v>
      </c>
      <c r="C9" s="300">
        <v>1631.9</v>
      </c>
      <c r="D9" s="300">
        <v>1713.2</v>
      </c>
      <c r="E9" s="300">
        <v>1668.2</v>
      </c>
      <c r="F9" s="300">
        <v>1719.9</v>
      </c>
      <c r="G9" s="297"/>
      <c r="H9" s="297"/>
      <c r="I9" s="297"/>
    </row>
    <row r="10" spans="1:9" s="298" customFormat="1" ht="21" customHeight="1">
      <c r="A10" s="305" t="s">
        <v>487</v>
      </c>
      <c r="B10" s="306">
        <v>1.6</v>
      </c>
      <c r="C10" s="306">
        <v>1</v>
      </c>
      <c r="D10" s="306">
        <v>0.9</v>
      </c>
      <c r="E10" s="306">
        <v>0.4</v>
      </c>
      <c r="F10" s="306">
        <f>(F7*100)/F5</f>
        <v>0.4444672815558924</v>
      </c>
      <c r="G10" s="297"/>
      <c r="H10" s="297"/>
      <c r="I10" s="297"/>
    </row>
    <row r="11" spans="1:10" s="309" customFormat="1" ht="18.75">
      <c r="A11" s="307" t="s">
        <v>616</v>
      </c>
      <c r="B11" s="307"/>
      <c r="C11" s="307"/>
      <c r="D11" s="307"/>
      <c r="E11" s="308"/>
      <c r="F11" s="308"/>
      <c r="G11" s="308"/>
      <c r="H11" s="308"/>
      <c r="I11" s="308"/>
      <c r="J11" s="308"/>
    </row>
    <row r="12" spans="1:8" s="308" customFormat="1" ht="23.25" customHeight="1">
      <c r="A12" s="310" t="s">
        <v>497</v>
      </c>
      <c r="B12" s="310" t="s">
        <v>489</v>
      </c>
      <c r="C12" s="310"/>
      <c r="E12" s="311"/>
      <c r="F12" s="311"/>
      <c r="G12" s="311"/>
      <c r="H12" s="311"/>
    </row>
    <row r="13" spans="1:8" s="308" customFormat="1" ht="20.25" customHeight="1">
      <c r="A13" s="312" t="s">
        <v>490</v>
      </c>
      <c r="B13" s="783" t="s">
        <v>491</v>
      </c>
      <c r="C13" s="783"/>
      <c r="E13" s="313"/>
      <c r="F13" s="313"/>
      <c r="G13" s="313"/>
      <c r="H13" s="313"/>
    </row>
  </sheetData>
  <sheetProtection/>
  <printOptions horizontalCentered="1"/>
  <pageMargins left="0.4330708661417323" right="0.4330708661417323" top="0.984251968503937" bottom="0.984251968503937" header="0.5118110236220472" footer="0.5118110236220472"/>
  <pageSetup horizontalDpi="600" verticalDpi="600" orientation="landscape" paperSize="9" scale="13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C00000"/>
  </sheetPr>
  <dimension ref="A1:F12"/>
  <sheetViews>
    <sheetView zoomScalePageLayoutView="0" workbookViewId="0" topLeftCell="A1">
      <selection activeCell="F6" sqref="F6"/>
    </sheetView>
  </sheetViews>
  <sheetFormatPr defaultColWidth="9.140625" defaultRowHeight="21" customHeight="1"/>
  <cols>
    <col min="1" max="1" width="44.8515625" style="214" customWidth="1"/>
    <col min="2" max="2" width="14.28125" style="214" customWidth="1"/>
    <col min="3" max="3" width="15.140625" style="214" customWidth="1"/>
    <col min="4" max="4" width="20.28125" style="214" customWidth="1"/>
    <col min="5" max="5" width="17.57421875" style="214" customWidth="1"/>
    <col min="6" max="16384" width="9.140625" style="214" customWidth="1"/>
  </cols>
  <sheetData>
    <row r="1" spans="1:5" s="213" customFormat="1" ht="21" customHeight="1">
      <c r="A1" s="750" t="s">
        <v>617</v>
      </c>
      <c r="B1" s="750"/>
      <c r="C1" s="750"/>
      <c r="D1" s="750"/>
      <c r="E1" s="750"/>
    </row>
    <row r="2" spans="1:6" ht="18.75" customHeight="1">
      <c r="A2" s="751" t="s">
        <v>515</v>
      </c>
      <c r="B2" s="752" t="s">
        <v>471</v>
      </c>
      <c r="C2" s="753"/>
      <c r="D2" s="752" t="s">
        <v>472</v>
      </c>
      <c r="E2" s="753"/>
      <c r="F2" s="285"/>
    </row>
    <row r="3" spans="1:6" ht="18.75" customHeight="1">
      <c r="A3" s="754"/>
      <c r="B3" s="752" t="s">
        <v>16</v>
      </c>
      <c r="C3" s="752" t="s">
        <v>14</v>
      </c>
      <c r="D3" s="752" t="s">
        <v>16</v>
      </c>
      <c r="E3" s="752" t="s">
        <v>14</v>
      </c>
      <c r="F3" s="285"/>
    </row>
    <row r="4" spans="1:6" s="217" customFormat="1" ht="18.75" customHeight="1">
      <c r="A4" s="215" t="s">
        <v>439</v>
      </c>
      <c r="B4" s="282">
        <v>39548.5</v>
      </c>
      <c r="C4" s="282">
        <f>SUM(C5:C10)</f>
        <v>3875</v>
      </c>
      <c r="D4" s="282">
        <f>SUM(D5:D10)</f>
        <v>99.99974714590945</v>
      </c>
      <c r="E4" s="282">
        <f>SUM(E5:E10)</f>
        <v>100</v>
      </c>
      <c r="F4" s="283"/>
    </row>
    <row r="5" spans="1:6" ht="18.75" customHeight="1">
      <c r="A5" s="285" t="s">
        <v>516</v>
      </c>
      <c r="B5" s="219">
        <v>1090.4</v>
      </c>
      <c r="C5" s="219">
        <v>195.3</v>
      </c>
      <c r="D5" s="219">
        <f aca="true" t="shared" si="0" ref="D5:D10">(B5/$B$4)*100</f>
        <v>2.7571210033250315</v>
      </c>
      <c r="E5" s="219">
        <f>(C5/$C$4)*100</f>
        <v>5.04</v>
      </c>
      <c r="F5" s="285"/>
    </row>
    <row r="6" spans="1:6" ht="18.75" customHeight="1">
      <c r="A6" s="285" t="s">
        <v>517</v>
      </c>
      <c r="B6" s="219">
        <v>3577.3</v>
      </c>
      <c r="C6" s="219">
        <v>355.6</v>
      </c>
      <c r="D6" s="219">
        <f t="shared" si="0"/>
        <v>9.045349381139614</v>
      </c>
      <c r="E6" s="219">
        <f>(C6/$C$4)*100</f>
        <v>9.176774193548386</v>
      </c>
      <c r="F6" s="285"/>
    </row>
    <row r="7" spans="1:6" ht="18.75" customHeight="1">
      <c r="A7" s="285" t="s">
        <v>518</v>
      </c>
      <c r="B7" s="219">
        <v>13601.1</v>
      </c>
      <c r="C7" s="219">
        <v>2234.6</v>
      </c>
      <c r="D7" s="219">
        <f t="shared" si="0"/>
        <v>34.39093770939479</v>
      </c>
      <c r="E7" s="219">
        <f>(C7/$C$4)*100</f>
        <v>57.66709677419355</v>
      </c>
      <c r="F7" s="285"/>
    </row>
    <row r="8" spans="1:6" ht="18.75" customHeight="1">
      <c r="A8" s="285" t="s">
        <v>519</v>
      </c>
      <c r="B8" s="219">
        <v>12061.8</v>
      </c>
      <c r="C8" s="219">
        <v>821.7</v>
      </c>
      <c r="D8" s="219">
        <f t="shared" si="0"/>
        <v>30.498754693604052</v>
      </c>
      <c r="E8" s="219">
        <f>(C8/$C$4)*100</f>
        <v>21.205161290322582</v>
      </c>
      <c r="F8" s="285"/>
    </row>
    <row r="9" spans="1:6" ht="18.75" customHeight="1">
      <c r="A9" s="285" t="s">
        <v>520</v>
      </c>
      <c r="B9" s="219">
        <v>9194.4</v>
      </c>
      <c r="C9" s="219">
        <v>267.8</v>
      </c>
      <c r="D9" s="219">
        <f t="shared" si="0"/>
        <v>23.24841650125795</v>
      </c>
      <c r="E9" s="219">
        <f>(C9/$C$4)*100</f>
        <v>6.910967741935484</v>
      </c>
      <c r="F9" s="285"/>
    </row>
    <row r="10" spans="1:6" ht="18.75" customHeight="1">
      <c r="A10" s="314" t="s">
        <v>521</v>
      </c>
      <c r="B10" s="222">
        <v>23.4</v>
      </c>
      <c r="C10" s="316" t="s">
        <v>86</v>
      </c>
      <c r="D10" s="222">
        <f t="shared" si="0"/>
        <v>0.059167857188009654</v>
      </c>
      <c r="E10" s="316" t="s">
        <v>86</v>
      </c>
      <c r="F10" s="285"/>
    </row>
    <row r="11" spans="1:5" ht="18.75" customHeight="1">
      <c r="A11" s="224" t="s">
        <v>602</v>
      </c>
      <c r="B11" s="243"/>
      <c r="C11" s="224"/>
      <c r="D11" s="224"/>
      <c r="E11" s="224"/>
    </row>
    <row r="12" spans="1:5" ht="18.75" customHeight="1">
      <c r="A12" s="224" t="s">
        <v>583</v>
      </c>
      <c r="B12" s="243"/>
      <c r="C12" s="224"/>
      <c r="D12" s="224"/>
      <c r="E12" s="224"/>
    </row>
  </sheetData>
  <sheetProtection/>
  <printOptions horizontalCentered="1"/>
  <pageMargins left="0.35433070866141736" right="0.3937007874015748" top="0.6299212598425197" bottom="0.31496062992125984" header="0.5118110236220472" footer="0.1968503937007874"/>
  <pageSetup horizontalDpi="600" verticalDpi="600" orientation="landscape" paperSize="9" scale="14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C00000"/>
  </sheetPr>
  <dimension ref="A1:F22"/>
  <sheetViews>
    <sheetView zoomScalePageLayoutView="0" workbookViewId="0" topLeftCell="A1">
      <selection activeCell="J12" sqref="J12"/>
    </sheetView>
  </sheetViews>
  <sheetFormatPr defaultColWidth="9.140625" defaultRowHeight="21" customHeight="1"/>
  <cols>
    <col min="1" max="1" width="44.7109375" style="214" customWidth="1"/>
    <col min="2" max="2" width="17.00390625" style="214" customWidth="1"/>
    <col min="3" max="3" width="13.421875" style="214" customWidth="1"/>
    <col min="4" max="4" width="16.28125" style="214" customWidth="1"/>
    <col min="5" max="5" width="21.140625" style="214" customWidth="1"/>
    <col min="6" max="16384" width="9.140625" style="214" customWidth="1"/>
  </cols>
  <sheetData>
    <row r="1" spans="1:5" s="213" customFormat="1" ht="21" customHeight="1">
      <c r="A1" s="787" t="s">
        <v>618</v>
      </c>
      <c r="B1" s="787"/>
      <c r="C1" s="787"/>
      <c r="D1" s="787"/>
      <c r="E1" s="787"/>
    </row>
    <row r="2" spans="1:6" ht="18.75" customHeight="1">
      <c r="A2" s="751" t="s">
        <v>522</v>
      </c>
      <c r="B2" s="752" t="s">
        <v>523</v>
      </c>
      <c r="C2" s="753"/>
      <c r="D2" s="752" t="s">
        <v>524</v>
      </c>
      <c r="E2" s="753"/>
      <c r="F2" s="285"/>
    </row>
    <row r="3" spans="1:6" ht="18.75" customHeight="1">
      <c r="A3" s="754"/>
      <c r="B3" s="752" t="s">
        <v>16</v>
      </c>
      <c r="C3" s="752" t="s">
        <v>14</v>
      </c>
      <c r="D3" s="752" t="s">
        <v>16</v>
      </c>
      <c r="E3" s="752" t="s">
        <v>14</v>
      </c>
      <c r="F3" s="285"/>
    </row>
    <row r="4" spans="1:6" s="217" customFormat="1" ht="18.75" customHeight="1">
      <c r="A4" s="215" t="s">
        <v>439</v>
      </c>
      <c r="B4" s="282">
        <f>SUM(B5+B6)</f>
        <v>190.6</v>
      </c>
      <c r="C4" s="282">
        <v>17.3</v>
      </c>
      <c r="D4" s="282">
        <f>SUM(D5+D6)</f>
        <v>100</v>
      </c>
      <c r="E4" s="282">
        <f>SUM(E5+E6)</f>
        <v>100</v>
      </c>
      <c r="F4" s="283"/>
    </row>
    <row r="5" spans="1:6" ht="18.75" customHeight="1">
      <c r="A5" s="283" t="s">
        <v>525</v>
      </c>
      <c r="B5" s="218">
        <v>66</v>
      </c>
      <c r="C5" s="284">
        <v>7.5</v>
      </c>
      <c r="D5" s="218">
        <f>(B5/$B$4)*100</f>
        <v>34.62749213011543</v>
      </c>
      <c r="E5" s="284">
        <v>43</v>
      </c>
      <c r="F5" s="285"/>
    </row>
    <row r="6" spans="1:6" ht="18.75" customHeight="1">
      <c r="A6" s="283" t="s">
        <v>526</v>
      </c>
      <c r="B6" s="218">
        <v>124.6</v>
      </c>
      <c r="C6" s="284">
        <v>9.9</v>
      </c>
      <c r="D6" s="218">
        <f>(B6/$B$4)*100</f>
        <v>65.37250786988457</v>
      </c>
      <c r="E6" s="284">
        <v>57</v>
      </c>
      <c r="F6" s="285"/>
    </row>
    <row r="7" spans="1:6" ht="18.75" customHeight="1">
      <c r="A7" s="285" t="s">
        <v>527</v>
      </c>
      <c r="B7" s="219">
        <v>20.7</v>
      </c>
      <c r="C7" s="286" t="s">
        <v>86</v>
      </c>
      <c r="D7" s="218">
        <f>(B7/$B$4)*100</f>
        <v>10.860440713536201</v>
      </c>
      <c r="E7" s="284" t="s">
        <v>86</v>
      </c>
      <c r="F7" s="285"/>
    </row>
    <row r="8" spans="1:6" ht="18.75" customHeight="1">
      <c r="A8" s="285" t="s">
        <v>528</v>
      </c>
      <c r="B8" s="219">
        <v>71</v>
      </c>
      <c r="C8" s="286">
        <v>2.2</v>
      </c>
      <c r="D8" s="218">
        <v>37.2</v>
      </c>
      <c r="E8" s="284">
        <v>13</v>
      </c>
      <c r="F8" s="285"/>
    </row>
    <row r="9" spans="1:6" ht="18.75" customHeight="1">
      <c r="A9" s="314" t="s">
        <v>529</v>
      </c>
      <c r="B9" s="222">
        <v>32.9</v>
      </c>
      <c r="C9" s="316">
        <v>7.6</v>
      </c>
      <c r="D9" s="456">
        <f>(B9/$B$4)*100</f>
        <v>17.26128016789087</v>
      </c>
      <c r="E9" s="273">
        <v>44</v>
      </c>
      <c r="F9" s="285"/>
    </row>
    <row r="10" spans="1:5" ht="18.75" customHeight="1">
      <c r="A10" s="224" t="s">
        <v>602</v>
      </c>
      <c r="B10" s="243"/>
      <c r="C10" s="224"/>
      <c r="D10" s="224"/>
      <c r="E10" s="224"/>
    </row>
    <row r="11" spans="1:5" ht="18.75" customHeight="1">
      <c r="A11" s="787" t="s">
        <v>619</v>
      </c>
      <c r="B11" s="787"/>
      <c r="C11" s="787"/>
      <c r="D11" s="787"/>
      <c r="E11" s="787"/>
    </row>
    <row r="12" spans="1:6" ht="18.75" customHeight="1">
      <c r="A12" s="751" t="s">
        <v>500</v>
      </c>
      <c r="B12" s="752" t="s">
        <v>523</v>
      </c>
      <c r="C12" s="753"/>
      <c r="D12" s="752" t="s">
        <v>524</v>
      </c>
      <c r="E12" s="753"/>
      <c r="F12" s="285"/>
    </row>
    <row r="13" spans="1:6" ht="18.75" customHeight="1">
      <c r="A13" s="754"/>
      <c r="B13" s="752" t="s">
        <v>16</v>
      </c>
      <c r="C13" s="752" t="s">
        <v>14</v>
      </c>
      <c r="D13" s="752" t="s">
        <v>16</v>
      </c>
      <c r="E13" s="752" t="s">
        <v>14</v>
      </c>
      <c r="F13" s="285"/>
    </row>
    <row r="14" spans="1:6" s="217" customFormat="1" ht="18.75" customHeight="1">
      <c r="A14" s="215" t="s">
        <v>439</v>
      </c>
      <c r="B14" s="282">
        <f>SUM(B15:B20)</f>
        <v>190.60000000000002</v>
      </c>
      <c r="C14" s="282">
        <f>SUM(C15:C20)</f>
        <v>17.3</v>
      </c>
      <c r="D14" s="282">
        <f>SUM(D15:D20)</f>
        <v>100</v>
      </c>
      <c r="E14" s="282">
        <f>SUM(E15:E20)</f>
        <v>100</v>
      </c>
      <c r="F14" s="283"/>
    </row>
    <row r="15" spans="1:6" ht="18.75" customHeight="1">
      <c r="A15" s="285" t="s">
        <v>501</v>
      </c>
      <c r="B15" s="286" t="s">
        <v>86</v>
      </c>
      <c r="C15" s="286" t="s">
        <v>86</v>
      </c>
      <c r="D15" s="286" t="s">
        <v>86</v>
      </c>
      <c r="E15" s="286" t="s">
        <v>86</v>
      </c>
      <c r="F15" s="285"/>
    </row>
    <row r="16" spans="1:6" ht="18.75" customHeight="1">
      <c r="A16" s="285" t="s">
        <v>502</v>
      </c>
      <c r="B16" s="286">
        <v>7.2</v>
      </c>
      <c r="C16" s="286" t="s">
        <v>86</v>
      </c>
      <c r="D16" s="286">
        <f>(B16/$B$14)*100</f>
        <v>3.7775445960125915</v>
      </c>
      <c r="E16" s="286" t="s">
        <v>86</v>
      </c>
      <c r="F16" s="285"/>
    </row>
    <row r="17" spans="1:6" ht="18.75" customHeight="1">
      <c r="A17" s="285" t="s">
        <v>503</v>
      </c>
      <c r="B17" s="286">
        <v>26.3</v>
      </c>
      <c r="C17" s="286">
        <v>3.5</v>
      </c>
      <c r="D17" s="286">
        <f>(B17/$B$14)*100</f>
        <v>13.798530954879325</v>
      </c>
      <c r="E17" s="286">
        <v>20.4</v>
      </c>
      <c r="F17" s="285"/>
    </row>
    <row r="18" spans="1:6" s="224" customFormat="1" ht="18.75" customHeight="1">
      <c r="A18" s="285" t="s">
        <v>504</v>
      </c>
      <c r="B18" s="286">
        <v>39.7</v>
      </c>
      <c r="C18" s="286">
        <v>1.5</v>
      </c>
      <c r="D18" s="286">
        <f>(B18/$B$14)*100</f>
        <v>20.828961175236095</v>
      </c>
      <c r="E18" s="286">
        <v>8.7</v>
      </c>
      <c r="F18" s="781"/>
    </row>
    <row r="19" spans="1:6" ht="18.75" customHeight="1">
      <c r="A19" s="285" t="s">
        <v>505</v>
      </c>
      <c r="B19" s="286">
        <v>51</v>
      </c>
      <c r="C19" s="286">
        <v>2.3</v>
      </c>
      <c r="D19" s="286">
        <f>(B19/$B$14)*100</f>
        <v>26.75760755508919</v>
      </c>
      <c r="E19" s="286">
        <v>13.5</v>
      </c>
      <c r="F19" s="285"/>
    </row>
    <row r="20" spans="1:6" ht="18.75" customHeight="1">
      <c r="A20" s="314" t="s">
        <v>509</v>
      </c>
      <c r="B20" s="316">
        <v>66.4</v>
      </c>
      <c r="C20" s="316">
        <v>10</v>
      </c>
      <c r="D20" s="316">
        <f>(B20/$B$14)*100</f>
        <v>34.83735571878279</v>
      </c>
      <c r="E20" s="316">
        <v>57.4</v>
      </c>
      <c r="F20" s="285"/>
    </row>
    <row r="21" spans="1:5" ht="18.75" customHeight="1">
      <c r="A21" s="224" t="s">
        <v>602</v>
      </c>
      <c r="B21" s="243"/>
      <c r="C21" s="224"/>
      <c r="D21" s="224"/>
      <c r="E21" s="224"/>
    </row>
    <row r="22" ht="21" customHeight="1">
      <c r="B22" s="221"/>
    </row>
  </sheetData>
  <sheetProtection/>
  <printOptions horizontalCentered="1"/>
  <pageMargins left="0.35433070866141736" right="0.3937007874015748" top="0.6299212598425197" bottom="0.31496062992125984" header="0.5118110236220472" footer="0.1968503937007874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C00000"/>
  </sheetPr>
  <dimension ref="A1:F18"/>
  <sheetViews>
    <sheetView zoomScalePageLayoutView="0" workbookViewId="0" topLeftCell="A1">
      <selection activeCell="I9" sqref="I9"/>
    </sheetView>
  </sheetViews>
  <sheetFormatPr defaultColWidth="9.140625" defaultRowHeight="23.25"/>
  <cols>
    <col min="1" max="1" width="17.8515625" style="331" customWidth="1"/>
    <col min="2" max="5" width="13.28125" style="331" customWidth="1"/>
    <col min="6" max="6" width="15.8515625" style="331" customWidth="1"/>
    <col min="7" max="16384" width="9.140625" style="331" customWidth="1"/>
  </cols>
  <sheetData>
    <row r="1" spans="1:6" s="317" customFormat="1" ht="27" customHeight="1">
      <c r="A1" s="788" t="s">
        <v>828</v>
      </c>
      <c r="B1" s="788"/>
      <c r="C1" s="788"/>
      <c r="D1" s="788"/>
      <c r="E1" s="788"/>
      <c r="F1" s="788"/>
    </row>
    <row r="2" spans="1:6" s="318" customFormat="1" ht="21.75" customHeight="1">
      <c r="A2" s="794" t="s">
        <v>530</v>
      </c>
      <c r="B2" s="319" t="s">
        <v>531</v>
      </c>
      <c r="C2" s="319" t="s">
        <v>532</v>
      </c>
      <c r="D2" s="319" t="s">
        <v>533</v>
      </c>
      <c r="E2" s="319" t="s">
        <v>534</v>
      </c>
      <c r="F2" s="794" t="s">
        <v>1</v>
      </c>
    </row>
    <row r="3" spans="1:6" s="318" customFormat="1" ht="22.5" customHeight="1">
      <c r="A3" s="320">
        <v>2546</v>
      </c>
      <c r="B3" s="321">
        <v>2.5673867041715126</v>
      </c>
      <c r="C3" s="321">
        <v>2.3106933295423344</v>
      </c>
      <c r="D3" s="321">
        <v>2.1524697882727284</v>
      </c>
      <c r="E3" s="321">
        <v>2.170442480000611</v>
      </c>
      <c r="F3" s="321">
        <f aca="true" t="shared" si="0" ref="F3:F10">AVERAGE(B3:E3)</f>
        <v>2.3002480754967967</v>
      </c>
    </row>
    <row r="4" spans="1:6" s="318" customFormat="1" ht="22.5" customHeight="1">
      <c r="A4" s="320">
        <v>2547</v>
      </c>
      <c r="B4" s="321">
        <v>1.9419706007198712</v>
      </c>
      <c r="C4" s="321">
        <v>2.5816949967583906</v>
      </c>
      <c r="D4" s="321">
        <v>1.9507146919488956</v>
      </c>
      <c r="E4" s="321">
        <v>1.7502020351953558</v>
      </c>
      <c r="F4" s="321">
        <f t="shared" si="0"/>
        <v>2.0561455811556284</v>
      </c>
    </row>
    <row r="5" spans="1:6" s="318" customFormat="1" ht="22.5" customHeight="1">
      <c r="A5" s="320">
        <v>2548</v>
      </c>
      <c r="B5" s="321">
        <v>2.1481188960950197</v>
      </c>
      <c r="C5" s="321">
        <v>1.7570185350963445</v>
      </c>
      <c r="D5" s="321">
        <v>1.8654661513160808</v>
      </c>
      <c r="E5" s="321">
        <v>1.385717133535036</v>
      </c>
      <c r="F5" s="321">
        <f t="shared" si="0"/>
        <v>1.7890801790106203</v>
      </c>
    </row>
    <row r="6" spans="1:6" s="318" customFormat="1" ht="22.5" customHeight="1">
      <c r="A6" s="320">
        <v>2549</v>
      </c>
      <c r="B6" s="321">
        <v>1.4082484180365176</v>
      </c>
      <c r="C6" s="321">
        <v>2.0418436921006444</v>
      </c>
      <c r="D6" s="321">
        <v>1.5936569114600063</v>
      </c>
      <c r="E6" s="321">
        <v>1.1119823492467846</v>
      </c>
      <c r="F6" s="321">
        <f t="shared" si="0"/>
        <v>1.5389328427109883</v>
      </c>
    </row>
    <row r="7" spans="1:6" s="318" customFormat="1" ht="22.5" customHeight="1">
      <c r="A7" s="320">
        <v>2550</v>
      </c>
      <c r="B7" s="321">
        <v>1.1856017752748604</v>
      </c>
      <c r="C7" s="321">
        <v>1.4759292948628095</v>
      </c>
      <c r="D7" s="321">
        <v>1.280624791468433</v>
      </c>
      <c r="E7" s="321">
        <v>0.93852476892514</v>
      </c>
      <c r="F7" s="321">
        <f t="shared" si="0"/>
        <v>1.2201701576328108</v>
      </c>
    </row>
    <row r="8" spans="1:6" s="318" customFormat="1" ht="22.5" customHeight="1">
      <c r="A8" s="320">
        <v>2551</v>
      </c>
      <c r="B8" s="321">
        <v>1.5126858029441885</v>
      </c>
      <c r="C8" s="321">
        <v>1.4953378972281877</v>
      </c>
      <c r="D8" s="321">
        <v>1.295687718693323</v>
      </c>
      <c r="E8" s="321">
        <v>1.364992194222231</v>
      </c>
      <c r="F8" s="321">
        <f t="shared" si="0"/>
        <v>1.4171759032719826</v>
      </c>
    </row>
    <row r="9" spans="1:6" s="318" customFormat="1" ht="22.5" customHeight="1">
      <c r="A9" s="320">
        <v>2552</v>
      </c>
      <c r="B9" s="321">
        <v>1.407269522706414</v>
      </c>
      <c r="C9" s="321">
        <v>1.7979426737860873</v>
      </c>
      <c r="D9" s="321">
        <v>1.2173643896938346</v>
      </c>
      <c r="E9" s="321">
        <v>0.966502272298649</v>
      </c>
      <c r="F9" s="321">
        <f t="shared" si="0"/>
        <v>1.3472697146212462</v>
      </c>
    </row>
    <row r="10" spans="1:6" s="318" customFormat="1" ht="22.5" customHeight="1">
      <c r="A10" s="320">
        <v>2553</v>
      </c>
      <c r="B10" s="321">
        <v>0.9601035758874197</v>
      </c>
      <c r="C10" s="321">
        <v>1.058659583698259</v>
      </c>
      <c r="D10" s="321">
        <v>1.0956651334892207</v>
      </c>
      <c r="E10" s="321">
        <v>0.763905596106051</v>
      </c>
      <c r="F10" s="321">
        <f t="shared" si="0"/>
        <v>0.9695834722952377</v>
      </c>
    </row>
    <row r="11" spans="1:6" s="318" customFormat="1" ht="22.5" customHeight="1">
      <c r="A11" s="320">
        <v>2554</v>
      </c>
      <c r="B11" s="321">
        <v>0.9707217960469035</v>
      </c>
      <c r="C11" s="321">
        <v>0.583539916868624</v>
      </c>
      <c r="D11" s="321">
        <v>0.898106084197796</v>
      </c>
      <c r="E11" s="321">
        <v>0.6</v>
      </c>
      <c r="F11" s="321">
        <f>AVERAGE(B11:E11)</f>
        <v>0.7630919492783309</v>
      </c>
    </row>
    <row r="12" spans="1:6" s="318" customFormat="1" ht="22.5" customHeight="1">
      <c r="A12" s="322">
        <v>2555</v>
      </c>
      <c r="B12" s="323">
        <v>0.7</v>
      </c>
      <c r="C12" s="323">
        <v>0.7</v>
      </c>
      <c r="D12" s="323">
        <v>0.7</v>
      </c>
      <c r="E12" s="323">
        <v>0.4</v>
      </c>
      <c r="F12" s="323">
        <f>AVERAGE(B12:E12)</f>
        <v>0.6249999999999999</v>
      </c>
    </row>
    <row r="13" spans="1:2" s="325" customFormat="1" ht="18.75">
      <c r="A13" s="191" t="s">
        <v>620</v>
      </c>
      <c r="B13" s="191"/>
    </row>
    <row r="14" spans="1:3" s="325" customFormat="1" ht="21" customHeight="1">
      <c r="A14" s="325" t="s">
        <v>535</v>
      </c>
      <c r="C14" s="325" t="s">
        <v>536</v>
      </c>
    </row>
    <row r="15" spans="1:3" s="325" customFormat="1" ht="19.5" customHeight="1">
      <c r="A15" s="326"/>
      <c r="B15" s="325" t="s">
        <v>537</v>
      </c>
      <c r="C15" s="325" t="s">
        <v>538</v>
      </c>
    </row>
    <row r="16" spans="1:2" s="325" customFormat="1" ht="21" customHeight="1">
      <c r="A16" s="327" t="s">
        <v>539</v>
      </c>
      <c r="B16" s="325" t="s">
        <v>540</v>
      </c>
    </row>
    <row r="17" spans="1:5" s="324" customFormat="1" ht="18.75">
      <c r="A17" s="328"/>
      <c r="B17" s="325">
        <v>4</v>
      </c>
      <c r="C17" s="325"/>
      <c r="D17" s="325"/>
      <c r="E17" s="325"/>
    </row>
    <row r="18" spans="1:2" s="324" customFormat="1" ht="18.75">
      <c r="A18" s="329"/>
      <c r="B18" s="330"/>
    </row>
  </sheetData>
  <sheetProtection/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C00000"/>
  </sheetPr>
  <dimension ref="A1:L19"/>
  <sheetViews>
    <sheetView zoomScalePageLayoutView="0" workbookViewId="0" topLeftCell="A1">
      <selection activeCell="O5" sqref="O5"/>
    </sheetView>
  </sheetViews>
  <sheetFormatPr defaultColWidth="9.140625" defaultRowHeight="23.25"/>
  <cols>
    <col min="1" max="1" width="14.00390625" style="331" customWidth="1"/>
    <col min="2" max="11" width="10.7109375" style="331" customWidth="1"/>
    <col min="12" max="12" width="16.00390625" style="331" customWidth="1"/>
    <col min="13" max="16384" width="9.140625" style="331" customWidth="1"/>
  </cols>
  <sheetData>
    <row r="1" spans="1:11" s="317" customFormat="1" ht="27" customHeight="1">
      <c r="A1" s="788" t="s">
        <v>621</v>
      </c>
      <c r="B1" s="788"/>
      <c r="C1" s="788"/>
      <c r="D1" s="788"/>
      <c r="E1" s="788"/>
      <c r="F1" s="788"/>
      <c r="G1" s="788"/>
      <c r="H1" s="788"/>
      <c r="I1" s="788"/>
      <c r="J1" s="788"/>
      <c r="K1" s="788"/>
    </row>
    <row r="2" spans="1:12" s="318" customFormat="1" ht="21.75" customHeight="1">
      <c r="A2" s="332" t="s">
        <v>541</v>
      </c>
      <c r="B2" s="790" t="s">
        <v>10</v>
      </c>
      <c r="C2" s="791"/>
      <c r="D2" s="791"/>
      <c r="E2" s="791"/>
      <c r="F2" s="792"/>
      <c r="G2" s="790" t="s">
        <v>11</v>
      </c>
      <c r="H2" s="791"/>
      <c r="I2" s="791"/>
      <c r="J2" s="791"/>
      <c r="K2" s="792"/>
      <c r="L2" s="789" t="s">
        <v>1</v>
      </c>
    </row>
    <row r="3" spans="1:12" s="318" customFormat="1" ht="21.75" customHeight="1">
      <c r="A3" s="333" t="s">
        <v>530</v>
      </c>
      <c r="B3" s="319" t="s">
        <v>531</v>
      </c>
      <c r="C3" s="463" t="s">
        <v>532</v>
      </c>
      <c r="D3" s="463" t="s">
        <v>533</v>
      </c>
      <c r="E3" s="463" t="s">
        <v>534</v>
      </c>
      <c r="F3" s="319" t="s">
        <v>1</v>
      </c>
      <c r="G3" s="463" t="s">
        <v>531</v>
      </c>
      <c r="H3" s="463" t="s">
        <v>532</v>
      </c>
      <c r="I3" s="463" t="s">
        <v>533</v>
      </c>
      <c r="J3" s="463" t="s">
        <v>534</v>
      </c>
      <c r="K3" s="319" t="s">
        <v>1</v>
      </c>
      <c r="L3" s="793"/>
    </row>
    <row r="4" spans="1:12" s="318" customFormat="1" ht="22.5" customHeight="1">
      <c r="A4" s="320">
        <v>2546</v>
      </c>
      <c r="B4" s="334">
        <v>2.8</v>
      </c>
      <c r="C4" s="334">
        <v>2.2</v>
      </c>
      <c r="D4" s="334">
        <v>2.3</v>
      </c>
      <c r="E4" s="335">
        <v>2.7</v>
      </c>
      <c r="F4" s="321">
        <f aca="true" t="shared" si="0" ref="F4:F13">AVERAGE(B4:E4)</f>
        <v>2.5</v>
      </c>
      <c r="G4" s="334">
        <v>2.3</v>
      </c>
      <c r="H4" s="334">
        <v>2.5</v>
      </c>
      <c r="I4" s="334">
        <v>1.9</v>
      </c>
      <c r="J4" s="335">
        <v>1.6</v>
      </c>
      <c r="K4" s="336">
        <f aca="true" t="shared" si="1" ref="K4:K13">AVERAGE(G4:J4)</f>
        <v>2.0749999999999997</v>
      </c>
      <c r="L4" s="321">
        <f aca="true" t="shared" si="2" ref="L4:L13">AVERAGE(F4,K4)</f>
        <v>2.2874999999999996</v>
      </c>
    </row>
    <row r="5" spans="1:12" s="318" customFormat="1" ht="22.5" customHeight="1">
      <c r="A5" s="320">
        <v>2547</v>
      </c>
      <c r="B5" s="334">
        <v>1.9</v>
      </c>
      <c r="C5" s="334">
        <v>2.6</v>
      </c>
      <c r="D5" s="334">
        <v>2.1</v>
      </c>
      <c r="E5" s="335">
        <v>2</v>
      </c>
      <c r="F5" s="321">
        <v>2.1</v>
      </c>
      <c r="G5" s="334">
        <v>2</v>
      </c>
      <c r="H5" s="334">
        <v>2.6</v>
      </c>
      <c r="I5" s="334">
        <v>1.8</v>
      </c>
      <c r="J5" s="335">
        <v>1.5</v>
      </c>
      <c r="K5" s="336">
        <f t="shared" si="1"/>
        <v>1.9749999999999999</v>
      </c>
      <c r="L5" s="321">
        <v>2.1</v>
      </c>
    </row>
    <row r="6" spans="1:12" s="318" customFormat="1" ht="22.5" customHeight="1">
      <c r="A6" s="320">
        <v>2548</v>
      </c>
      <c r="B6" s="334">
        <v>2.2</v>
      </c>
      <c r="C6" s="334">
        <v>2</v>
      </c>
      <c r="D6" s="334">
        <v>1.8</v>
      </c>
      <c r="E6" s="335">
        <v>1.6</v>
      </c>
      <c r="F6" s="321">
        <f t="shared" si="0"/>
        <v>1.9</v>
      </c>
      <c r="G6" s="334">
        <v>2.1</v>
      </c>
      <c r="H6" s="334">
        <v>1.4</v>
      </c>
      <c r="I6" s="334">
        <v>1.9</v>
      </c>
      <c r="J6" s="335">
        <v>1.2</v>
      </c>
      <c r="K6" s="336">
        <f t="shared" si="1"/>
        <v>1.6500000000000001</v>
      </c>
      <c r="L6" s="321">
        <f t="shared" si="2"/>
        <v>1.775</v>
      </c>
    </row>
    <row r="7" spans="1:12" s="318" customFormat="1" ht="22.5" customHeight="1">
      <c r="A7" s="320">
        <v>2549</v>
      </c>
      <c r="B7" s="334">
        <v>1.2</v>
      </c>
      <c r="C7" s="334">
        <v>2</v>
      </c>
      <c r="D7" s="334">
        <v>1.9</v>
      </c>
      <c r="E7" s="335">
        <v>1.5</v>
      </c>
      <c r="F7" s="321">
        <v>1.6</v>
      </c>
      <c r="G7" s="334">
        <v>1.7</v>
      </c>
      <c r="H7" s="334">
        <v>2.1</v>
      </c>
      <c r="I7" s="334">
        <v>1.2</v>
      </c>
      <c r="J7" s="335">
        <v>0.7</v>
      </c>
      <c r="K7" s="336">
        <f t="shared" si="1"/>
        <v>1.425</v>
      </c>
      <c r="L7" s="321">
        <f t="shared" si="2"/>
        <v>1.5125000000000002</v>
      </c>
    </row>
    <row r="8" spans="1:12" s="318" customFormat="1" ht="22.5" customHeight="1">
      <c r="A8" s="320">
        <v>2550</v>
      </c>
      <c r="B8" s="334">
        <v>1.4</v>
      </c>
      <c r="C8" s="334">
        <v>2</v>
      </c>
      <c r="D8" s="334">
        <v>1.7</v>
      </c>
      <c r="E8" s="335">
        <v>1</v>
      </c>
      <c r="F8" s="321">
        <f t="shared" si="0"/>
        <v>1.525</v>
      </c>
      <c r="G8" s="334">
        <v>1</v>
      </c>
      <c r="H8" s="334">
        <v>0.9</v>
      </c>
      <c r="I8" s="334">
        <v>0.9</v>
      </c>
      <c r="J8" s="335">
        <v>0.9</v>
      </c>
      <c r="K8" s="336">
        <f t="shared" si="1"/>
        <v>0.9249999999999999</v>
      </c>
      <c r="L8" s="321">
        <f t="shared" si="2"/>
        <v>1.2249999999999999</v>
      </c>
    </row>
    <row r="9" spans="1:12" s="318" customFormat="1" ht="22.5" customHeight="1">
      <c r="A9" s="320">
        <v>2551</v>
      </c>
      <c r="B9" s="334">
        <v>1.6</v>
      </c>
      <c r="C9" s="334">
        <v>1.6</v>
      </c>
      <c r="D9" s="334">
        <v>1.5</v>
      </c>
      <c r="E9" s="335">
        <v>1.4</v>
      </c>
      <c r="F9" s="321">
        <f t="shared" si="0"/>
        <v>1.525</v>
      </c>
      <c r="G9" s="334">
        <v>1.4</v>
      </c>
      <c r="H9" s="334">
        <v>1.4</v>
      </c>
      <c r="I9" s="334">
        <v>1.1</v>
      </c>
      <c r="J9" s="335">
        <v>1.4</v>
      </c>
      <c r="K9" s="336">
        <f t="shared" si="1"/>
        <v>1.325</v>
      </c>
      <c r="L9" s="321">
        <f t="shared" si="2"/>
        <v>1.4249999999999998</v>
      </c>
    </row>
    <row r="10" spans="1:12" s="318" customFormat="1" ht="22.5" customHeight="1">
      <c r="A10" s="320">
        <v>2552</v>
      </c>
      <c r="B10" s="334">
        <v>1.2</v>
      </c>
      <c r="C10" s="334">
        <v>1.8</v>
      </c>
      <c r="D10" s="334">
        <v>1.4</v>
      </c>
      <c r="E10" s="335">
        <v>1</v>
      </c>
      <c r="F10" s="321">
        <f t="shared" si="0"/>
        <v>1.35</v>
      </c>
      <c r="G10" s="334">
        <v>1.6</v>
      </c>
      <c r="H10" s="334">
        <v>1.8</v>
      </c>
      <c r="I10" s="334">
        <v>1</v>
      </c>
      <c r="J10" s="335">
        <v>0.9</v>
      </c>
      <c r="K10" s="336">
        <f t="shared" si="1"/>
        <v>1.3250000000000002</v>
      </c>
      <c r="L10" s="321">
        <f t="shared" si="2"/>
        <v>1.3375000000000001</v>
      </c>
    </row>
    <row r="11" spans="1:12" s="318" customFormat="1" ht="22.5" customHeight="1">
      <c r="A11" s="320">
        <v>2553</v>
      </c>
      <c r="B11" s="334">
        <v>1</v>
      </c>
      <c r="C11" s="334">
        <v>1</v>
      </c>
      <c r="D11" s="334">
        <v>1.3</v>
      </c>
      <c r="E11" s="335">
        <v>0.8</v>
      </c>
      <c r="F11" s="321">
        <f t="shared" si="0"/>
        <v>1.025</v>
      </c>
      <c r="G11" s="334">
        <v>1</v>
      </c>
      <c r="H11" s="334">
        <v>1.1</v>
      </c>
      <c r="I11" s="334">
        <v>0.9</v>
      </c>
      <c r="J11" s="335">
        <v>0.7</v>
      </c>
      <c r="K11" s="336">
        <f t="shared" si="1"/>
        <v>0.925</v>
      </c>
      <c r="L11" s="321">
        <f t="shared" si="2"/>
        <v>0.975</v>
      </c>
    </row>
    <row r="12" spans="1:12" s="318" customFormat="1" ht="22.5" customHeight="1">
      <c r="A12" s="320">
        <v>2554</v>
      </c>
      <c r="B12" s="334">
        <v>1.2</v>
      </c>
      <c r="C12" s="334">
        <v>0.7</v>
      </c>
      <c r="D12" s="334">
        <v>1.1</v>
      </c>
      <c r="E12" s="335">
        <v>0.7</v>
      </c>
      <c r="F12" s="321">
        <f>AVERAGE(B12:E12)</f>
        <v>0.925</v>
      </c>
      <c r="G12" s="334">
        <v>0.8</v>
      </c>
      <c r="H12" s="334">
        <v>0.5</v>
      </c>
      <c r="I12" s="334">
        <v>0.7</v>
      </c>
      <c r="J12" s="335">
        <v>0.6</v>
      </c>
      <c r="K12" s="336">
        <v>0.6</v>
      </c>
      <c r="L12" s="321">
        <f>AVERAGE(F12,K12)</f>
        <v>0.7625</v>
      </c>
    </row>
    <row r="13" spans="1:12" s="318" customFormat="1" ht="22.5" customHeight="1">
      <c r="A13" s="322">
        <v>2555</v>
      </c>
      <c r="B13" s="337">
        <v>0.9</v>
      </c>
      <c r="C13" s="337">
        <v>0.7</v>
      </c>
      <c r="D13" s="337">
        <v>0.5</v>
      </c>
      <c r="E13" s="338">
        <v>0.6</v>
      </c>
      <c r="F13" s="323">
        <f t="shared" si="0"/>
        <v>0.675</v>
      </c>
      <c r="G13" s="337">
        <v>0.5</v>
      </c>
      <c r="H13" s="337">
        <v>0.7</v>
      </c>
      <c r="I13" s="337">
        <v>0.8</v>
      </c>
      <c r="J13" s="338">
        <v>0.3</v>
      </c>
      <c r="K13" s="323">
        <f t="shared" si="1"/>
        <v>0.575</v>
      </c>
      <c r="L13" s="323">
        <f t="shared" si="2"/>
        <v>0.625</v>
      </c>
    </row>
    <row r="14" spans="1:12" s="325" customFormat="1" ht="18.75">
      <c r="A14" s="191" t="s">
        <v>620</v>
      </c>
      <c r="B14" s="191"/>
      <c r="G14" s="191"/>
      <c r="L14" s="191"/>
    </row>
    <row r="15" spans="1:3" s="325" customFormat="1" ht="21" customHeight="1">
      <c r="A15" s="325" t="s">
        <v>542</v>
      </c>
      <c r="C15" s="325" t="s">
        <v>543</v>
      </c>
    </row>
    <row r="16" spans="1:12" s="325" customFormat="1" ht="19.5" customHeight="1">
      <c r="A16" s="326"/>
      <c r="C16" s="325" t="s">
        <v>538</v>
      </c>
      <c r="G16" s="325" t="s">
        <v>537</v>
      </c>
      <c r="L16" s="326"/>
    </row>
    <row r="17" spans="1:12" s="324" customFormat="1" ht="18.75">
      <c r="A17" s="328"/>
      <c r="L17" s="328"/>
    </row>
    <row r="18" spans="1:12" s="324" customFormat="1" ht="18.75">
      <c r="A18" s="328"/>
      <c r="L18" s="328"/>
    </row>
    <row r="19" spans="1:12" s="324" customFormat="1" ht="18.75">
      <c r="A19" s="329"/>
      <c r="B19" s="330"/>
      <c r="G19" s="330"/>
      <c r="L19" s="329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C00000"/>
  </sheetPr>
  <dimension ref="A1:R18"/>
  <sheetViews>
    <sheetView zoomScalePageLayoutView="0" workbookViewId="0" topLeftCell="A1">
      <selection activeCell="I8" sqref="I8"/>
    </sheetView>
  </sheetViews>
  <sheetFormatPr defaultColWidth="9.140625" defaultRowHeight="23.25"/>
  <cols>
    <col min="1" max="1" width="18.28125" style="476" customWidth="1"/>
    <col min="2" max="2" width="10.28125" style="476" customWidth="1"/>
    <col min="3" max="3" width="9.00390625" style="476" customWidth="1"/>
    <col min="4" max="4" width="10.140625" style="476" customWidth="1"/>
    <col min="5" max="5" width="9.140625" style="476" customWidth="1"/>
    <col min="6" max="6" width="10.57421875" style="476" bestFit="1" customWidth="1"/>
    <col min="7" max="7" width="8.8515625" style="476" customWidth="1"/>
    <col min="8" max="8" width="11.00390625" style="476" customWidth="1"/>
    <col min="9" max="10" width="10.00390625" style="476" customWidth="1"/>
    <col min="11" max="11" width="9.7109375" style="476" customWidth="1"/>
    <col min="12" max="12" width="10.421875" style="476" customWidth="1"/>
    <col min="13" max="13" width="8.421875" style="476" customWidth="1"/>
    <col min="14" max="14" width="8.57421875" style="476" customWidth="1"/>
    <col min="15" max="15" width="9.140625" style="476" customWidth="1"/>
    <col min="16" max="16" width="10.421875" style="476" bestFit="1" customWidth="1"/>
    <col min="17" max="17" width="9.421875" style="476" bestFit="1" customWidth="1"/>
    <col min="18" max="18" width="14.8515625" style="476" customWidth="1"/>
    <col min="19" max="19" width="16.421875" style="0" customWidth="1"/>
  </cols>
  <sheetData>
    <row r="1" spans="1:18" ht="23.25">
      <c r="A1" s="795" t="s">
        <v>653</v>
      </c>
      <c r="B1" s="795"/>
      <c r="C1" s="795"/>
      <c r="D1" s="795"/>
      <c r="E1" s="795"/>
      <c r="F1" s="795"/>
      <c r="G1" s="795"/>
      <c r="H1" s="795"/>
      <c r="I1" s="795"/>
      <c r="J1" s="795"/>
      <c r="K1" s="795"/>
      <c r="L1" s="795"/>
      <c r="M1" s="795"/>
      <c r="N1" s="795"/>
      <c r="O1" s="795"/>
      <c r="P1" s="795"/>
      <c r="Q1" s="795"/>
      <c r="R1" s="795"/>
    </row>
    <row r="2" spans="1:18" ht="23.25">
      <c r="A2" s="796" t="s">
        <v>544</v>
      </c>
      <c r="B2" s="797" t="s">
        <v>644</v>
      </c>
      <c r="C2" s="798"/>
      <c r="D2" s="798"/>
      <c r="E2" s="798"/>
      <c r="F2" s="798"/>
      <c r="G2" s="798"/>
      <c r="H2" s="798"/>
      <c r="I2" s="798"/>
      <c r="J2" s="798"/>
      <c r="K2" s="798"/>
      <c r="L2" s="798"/>
      <c r="M2" s="798"/>
      <c r="N2" s="798"/>
      <c r="O2" s="798"/>
      <c r="P2" s="798"/>
      <c r="Q2" s="799"/>
      <c r="R2" s="800" t="s">
        <v>652</v>
      </c>
    </row>
    <row r="3" spans="1:18" ht="23.25">
      <c r="A3" s="801"/>
      <c r="B3" s="797" t="s">
        <v>14</v>
      </c>
      <c r="C3" s="799"/>
      <c r="D3" s="797" t="s">
        <v>545</v>
      </c>
      <c r="E3" s="799"/>
      <c r="F3" s="797" t="s">
        <v>546</v>
      </c>
      <c r="G3" s="799"/>
      <c r="H3" s="797" t="s">
        <v>547</v>
      </c>
      <c r="I3" s="799"/>
      <c r="J3" s="797" t="s">
        <v>548</v>
      </c>
      <c r="K3" s="799"/>
      <c r="L3" s="797" t="s">
        <v>549</v>
      </c>
      <c r="M3" s="799"/>
      <c r="N3" s="797" t="s">
        <v>550</v>
      </c>
      <c r="O3" s="799"/>
      <c r="P3" s="797" t="s">
        <v>1</v>
      </c>
      <c r="Q3" s="799"/>
      <c r="R3" s="802"/>
    </row>
    <row r="4" spans="1:18" ht="23.25">
      <c r="A4" s="803"/>
      <c r="B4" s="475" t="s">
        <v>7</v>
      </c>
      <c r="C4" s="485" t="s">
        <v>645</v>
      </c>
      <c r="D4" s="475" t="s">
        <v>7</v>
      </c>
      <c r="E4" s="485" t="s">
        <v>645</v>
      </c>
      <c r="F4" s="475" t="s">
        <v>7</v>
      </c>
      <c r="G4" s="485" t="s">
        <v>645</v>
      </c>
      <c r="H4" s="475" t="s">
        <v>7</v>
      </c>
      <c r="I4" s="485" t="s">
        <v>645</v>
      </c>
      <c r="J4" s="475" t="s">
        <v>7</v>
      </c>
      <c r="K4" s="485" t="s">
        <v>645</v>
      </c>
      <c r="L4" s="475" t="s">
        <v>7</v>
      </c>
      <c r="M4" s="485" t="s">
        <v>645</v>
      </c>
      <c r="N4" s="475" t="s">
        <v>7</v>
      </c>
      <c r="O4" s="485" t="s">
        <v>645</v>
      </c>
      <c r="P4" s="339" t="s">
        <v>7</v>
      </c>
      <c r="Q4" s="479" t="s">
        <v>645</v>
      </c>
      <c r="R4" s="804"/>
    </row>
    <row r="5" spans="1:18" ht="23.25">
      <c r="A5" s="481" t="s">
        <v>16</v>
      </c>
      <c r="B5" s="486">
        <f aca="true" t="shared" si="0" ref="B5:N5">SUM(B6,B9,B10,B11,B12)</f>
        <v>5204126</v>
      </c>
      <c r="C5" s="471">
        <f t="shared" si="0"/>
        <v>42152</v>
      </c>
      <c r="D5" s="486">
        <f t="shared" si="0"/>
        <v>14486148</v>
      </c>
      <c r="E5" s="471">
        <f t="shared" si="0"/>
        <v>204261</v>
      </c>
      <c r="F5" s="486">
        <f t="shared" si="0"/>
        <v>12583051</v>
      </c>
      <c r="G5" s="471">
        <f t="shared" si="0"/>
        <v>240472</v>
      </c>
      <c r="H5" s="486">
        <f t="shared" si="0"/>
        <v>25360576</v>
      </c>
      <c r="I5" s="471">
        <f t="shared" si="0"/>
        <v>616297</v>
      </c>
      <c r="J5" s="486">
        <f t="shared" si="0"/>
        <v>9465023</v>
      </c>
      <c r="K5" s="471">
        <f t="shared" si="0"/>
        <v>111609</v>
      </c>
      <c r="L5" s="486">
        <f t="shared" si="0"/>
        <v>592031</v>
      </c>
      <c r="M5" s="471">
        <f t="shared" si="0"/>
        <v>33506</v>
      </c>
      <c r="N5" s="486">
        <f t="shared" si="0"/>
        <v>3872</v>
      </c>
      <c r="O5" s="471" t="s">
        <v>86</v>
      </c>
      <c r="P5" s="472">
        <f>SUM(P6,P9,P10,P11,P12)</f>
        <v>67694827</v>
      </c>
      <c r="Q5" s="472">
        <f>SUM(Q6,Q9,Q10,Q11,Q12)</f>
        <v>1248297</v>
      </c>
      <c r="R5" s="484">
        <f aca="true" t="shared" si="1" ref="R5:R12">Q5/P5*100</f>
        <v>1.8440064851631868</v>
      </c>
    </row>
    <row r="6" spans="1:18" ht="23.25">
      <c r="A6" s="482" t="s">
        <v>14</v>
      </c>
      <c r="B6" s="486">
        <f>SUM(B7:B8)</f>
        <v>4354728</v>
      </c>
      <c r="C6" s="471">
        <f>SUM(C7:C8)</f>
        <v>6270</v>
      </c>
      <c r="D6" s="486">
        <f>SUM(D7:D8)</f>
        <v>717550</v>
      </c>
      <c r="E6" s="471">
        <f>SUM(E7:E8)</f>
        <v>15668</v>
      </c>
      <c r="F6" s="486">
        <f aca="true" t="shared" si="2" ref="F6:Q6">SUM(F7:F8)</f>
        <v>393568</v>
      </c>
      <c r="G6" s="471">
        <f t="shared" si="2"/>
        <v>13979</v>
      </c>
      <c r="H6" s="486">
        <f t="shared" si="2"/>
        <v>1083559</v>
      </c>
      <c r="I6" s="471">
        <f t="shared" si="2"/>
        <v>35958</v>
      </c>
      <c r="J6" s="486">
        <f t="shared" si="2"/>
        <v>222243</v>
      </c>
      <c r="K6" s="471">
        <f t="shared" si="2"/>
        <v>2327</v>
      </c>
      <c r="L6" s="486">
        <f t="shared" si="2"/>
        <v>81461</v>
      </c>
      <c r="M6" s="471">
        <f>SUM(M7:M8)</f>
        <v>3488</v>
      </c>
      <c r="N6" s="486">
        <f t="shared" si="2"/>
        <v>577</v>
      </c>
      <c r="O6" s="471" t="s">
        <v>86</v>
      </c>
      <c r="P6" s="472">
        <f t="shared" si="2"/>
        <v>6853686</v>
      </c>
      <c r="Q6" s="472">
        <f t="shared" si="2"/>
        <v>77690</v>
      </c>
      <c r="R6" s="484">
        <f t="shared" si="1"/>
        <v>1.1335506178719015</v>
      </c>
    </row>
    <row r="7" spans="1:18" ht="23.25">
      <c r="A7" s="483" t="s">
        <v>654</v>
      </c>
      <c r="B7" s="486">
        <v>2076444</v>
      </c>
      <c r="C7" s="471">
        <v>1345</v>
      </c>
      <c r="D7" s="486">
        <v>315698</v>
      </c>
      <c r="E7" s="471">
        <v>10982</v>
      </c>
      <c r="F7" s="486">
        <v>166038</v>
      </c>
      <c r="G7" s="471">
        <v>8496</v>
      </c>
      <c r="H7" s="486">
        <v>481948</v>
      </c>
      <c r="I7" s="471">
        <v>18796</v>
      </c>
      <c r="J7" s="486">
        <v>92728</v>
      </c>
      <c r="K7" s="471">
        <v>428</v>
      </c>
      <c r="L7" s="486">
        <v>44235</v>
      </c>
      <c r="M7" s="471">
        <v>1893</v>
      </c>
      <c r="N7" s="486">
        <v>577</v>
      </c>
      <c r="O7" s="487" t="s">
        <v>86</v>
      </c>
      <c r="P7" s="472">
        <f aca="true" t="shared" si="3" ref="P7:Q12">SUM(B7,D7,F7,H7,J7,L7,N7)</f>
        <v>3177668</v>
      </c>
      <c r="Q7" s="672">
        <f t="shared" si="3"/>
        <v>41940</v>
      </c>
      <c r="R7" s="484">
        <f t="shared" si="1"/>
        <v>1.3198358041179885</v>
      </c>
    </row>
    <row r="8" spans="1:18" ht="23.25">
      <c r="A8" s="483" t="s">
        <v>655</v>
      </c>
      <c r="B8" s="486">
        <v>2278284</v>
      </c>
      <c r="C8" s="471">
        <v>4925</v>
      </c>
      <c r="D8" s="486">
        <v>401852</v>
      </c>
      <c r="E8" s="471">
        <v>4686</v>
      </c>
      <c r="F8" s="486">
        <v>227530</v>
      </c>
      <c r="G8" s="471">
        <v>5483</v>
      </c>
      <c r="H8" s="486">
        <v>601611</v>
      </c>
      <c r="I8" s="471">
        <v>17162</v>
      </c>
      <c r="J8" s="486">
        <v>129515</v>
      </c>
      <c r="K8" s="471">
        <v>1899</v>
      </c>
      <c r="L8" s="486">
        <v>37226</v>
      </c>
      <c r="M8" s="471">
        <v>1595</v>
      </c>
      <c r="N8" s="486" t="s">
        <v>86</v>
      </c>
      <c r="O8" s="487" t="s">
        <v>86</v>
      </c>
      <c r="P8" s="472">
        <f t="shared" si="3"/>
        <v>3676018</v>
      </c>
      <c r="Q8" s="672">
        <f t="shared" si="3"/>
        <v>35750</v>
      </c>
      <c r="R8" s="484">
        <f t="shared" si="1"/>
        <v>0.9725197210677423</v>
      </c>
    </row>
    <row r="9" spans="1:18" ht="23.25">
      <c r="A9" s="482" t="s">
        <v>545</v>
      </c>
      <c r="B9" s="486">
        <v>552714</v>
      </c>
      <c r="C9" s="471">
        <v>15421</v>
      </c>
      <c r="D9" s="486">
        <v>13227994</v>
      </c>
      <c r="E9" s="471">
        <v>154240</v>
      </c>
      <c r="F9" s="486">
        <v>610683</v>
      </c>
      <c r="G9" s="471">
        <v>35015</v>
      </c>
      <c r="H9" s="486">
        <v>1352770</v>
      </c>
      <c r="I9" s="471">
        <v>87493</v>
      </c>
      <c r="J9" s="486">
        <v>160447</v>
      </c>
      <c r="K9" s="471">
        <v>5722</v>
      </c>
      <c r="L9" s="486">
        <v>214261</v>
      </c>
      <c r="M9" s="471">
        <v>18169</v>
      </c>
      <c r="N9" s="486">
        <v>1320</v>
      </c>
      <c r="O9" s="487" t="s">
        <v>86</v>
      </c>
      <c r="P9" s="472">
        <f t="shared" si="3"/>
        <v>16120189</v>
      </c>
      <c r="Q9" s="672">
        <f t="shared" si="3"/>
        <v>316060</v>
      </c>
      <c r="R9" s="484">
        <f t="shared" si="1"/>
        <v>1.960646987451574</v>
      </c>
    </row>
    <row r="10" spans="1:18" ht="23.25">
      <c r="A10" s="482" t="s">
        <v>546</v>
      </c>
      <c r="B10" s="486">
        <v>112581</v>
      </c>
      <c r="C10" s="471">
        <v>3694</v>
      </c>
      <c r="D10" s="486">
        <v>236340</v>
      </c>
      <c r="E10" s="471">
        <v>11272</v>
      </c>
      <c r="F10" s="486">
        <v>11353932</v>
      </c>
      <c r="G10" s="471">
        <v>179091</v>
      </c>
      <c r="H10" s="486">
        <v>322731</v>
      </c>
      <c r="I10" s="471">
        <v>17341</v>
      </c>
      <c r="J10" s="486">
        <v>30785</v>
      </c>
      <c r="K10" s="471">
        <v>573</v>
      </c>
      <c r="L10" s="486">
        <v>155989</v>
      </c>
      <c r="M10" s="471">
        <v>5397</v>
      </c>
      <c r="N10" s="486">
        <v>537</v>
      </c>
      <c r="O10" s="487" t="s">
        <v>86</v>
      </c>
      <c r="P10" s="472">
        <f t="shared" si="3"/>
        <v>12212895</v>
      </c>
      <c r="Q10" s="672">
        <f t="shared" si="3"/>
        <v>217368</v>
      </c>
      <c r="R10" s="484">
        <f t="shared" si="1"/>
        <v>1.7798237027338726</v>
      </c>
    </row>
    <row r="11" spans="1:18" ht="23.25">
      <c r="A11" s="482" t="s">
        <v>547</v>
      </c>
      <c r="B11" s="486">
        <v>138647</v>
      </c>
      <c r="C11" s="471">
        <v>12093</v>
      </c>
      <c r="D11" s="486">
        <v>210428</v>
      </c>
      <c r="E11" s="471">
        <v>20504</v>
      </c>
      <c r="F11" s="486">
        <v>141364</v>
      </c>
      <c r="G11" s="471">
        <v>7634</v>
      </c>
      <c r="H11" s="486">
        <v>22428033</v>
      </c>
      <c r="I11" s="471">
        <v>464234</v>
      </c>
      <c r="J11" s="486">
        <v>31600</v>
      </c>
      <c r="K11" s="471">
        <v>1721</v>
      </c>
      <c r="L11" s="486">
        <v>44529</v>
      </c>
      <c r="M11" s="471">
        <v>1913</v>
      </c>
      <c r="N11" s="486" t="s">
        <v>86</v>
      </c>
      <c r="O11" s="487" t="s">
        <v>86</v>
      </c>
      <c r="P11" s="472">
        <f t="shared" si="3"/>
        <v>22994601</v>
      </c>
      <c r="Q11" s="672">
        <f t="shared" si="3"/>
        <v>508099</v>
      </c>
      <c r="R11" s="484">
        <f t="shared" si="1"/>
        <v>2.2096447770500562</v>
      </c>
    </row>
    <row r="12" spans="1:18" ht="23.25">
      <c r="A12" s="805" t="s">
        <v>548</v>
      </c>
      <c r="B12" s="806">
        <v>45456</v>
      </c>
      <c r="C12" s="807">
        <v>4674</v>
      </c>
      <c r="D12" s="806">
        <v>93836</v>
      </c>
      <c r="E12" s="807">
        <v>2577</v>
      </c>
      <c r="F12" s="806">
        <v>83504</v>
      </c>
      <c r="G12" s="807">
        <v>4753</v>
      </c>
      <c r="H12" s="806">
        <v>173483</v>
      </c>
      <c r="I12" s="807">
        <v>11271</v>
      </c>
      <c r="J12" s="806">
        <v>9019948</v>
      </c>
      <c r="K12" s="807">
        <v>101266</v>
      </c>
      <c r="L12" s="806">
        <v>95791</v>
      </c>
      <c r="M12" s="807">
        <v>4539</v>
      </c>
      <c r="N12" s="806">
        <v>1438</v>
      </c>
      <c r="O12" s="808" t="s">
        <v>86</v>
      </c>
      <c r="P12" s="809">
        <f t="shared" si="3"/>
        <v>9513456</v>
      </c>
      <c r="Q12" s="810">
        <f t="shared" si="3"/>
        <v>129080</v>
      </c>
      <c r="R12" s="811">
        <f t="shared" si="1"/>
        <v>1.3568150207453527</v>
      </c>
    </row>
    <row r="13" spans="1:9" ht="23.25">
      <c r="A13" s="341" t="s">
        <v>646</v>
      </c>
      <c r="B13" s="341"/>
      <c r="C13" s="477"/>
      <c r="D13" s="477"/>
      <c r="E13" s="477"/>
      <c r="F13" s="477"/>
      <c r="G13" s="477"/>
      <c r="H13" s="477"/>
      <c r="I13" s="477"/>
    </row>
    <row r="14" spans="1:13" ht="23.25">
      <c r="A14" s="341" t="s">
        <v>660</v>
      </c>
      <c r="B14" s="341"/>
      <c r="C14" s="194"/>
      <c r="D14" s="194"/>
      <c r="E14" s="194"/>
      <c r="F14" s="478"/>
      <c r="G14" s="478"/>
      <c r="H14" s="478"/>
      <c r="I14" s="478"/>
      <c r="J14" s="480"/>
      <c r="K14" s="480"/>
      <c r="L14" s="480"/>
      <c r="M14" s="480"/>
    </row>
    <row r="15" spans="1:13" ht="23.25">
      <c r="A15" s="341" t="s">
        <v>656</v>
      </c>
      <c r="B15" s="341"/>
      <c r="C15" s="194"/>
      <c r="D15" s="194"/>
      <c r="E15" s="194"/>
      <c r="F15" s="478"/>
      <c r="G15" s="478"/>
      <c r="H15" s="478"/>
      <c r="I15" s="478"/>
      <c r="J15" s="480"/>
      <c r="K15" s="480"/>
      <c r="L15" s="480"/>
      <c r="M15" s="480"/>
    </row>
    <row r="16" spans="1:13" ht="23.25">
      <c r="A16" s="480" t="s">
        <v>657</v>
      </c>
      <c r="B16" s="480"/>
      <c r="C16" s="480"/>
      <c r="D16" s="480"/>
      <c r="E16" s="480"/>
      <c r="F16" s="480"/>
      <c r="G16" s="480"/>
      <c r="H16" s="480"/>
      <c r="I16" s="480"/>
      <c r="J16" s="480"/>
      <c r="K16" s="480"/>
      <c r="L16" s="480"/>
      <c r="M16" s="480"/>
    </row>
    <row r="17" spans="1:13" ht="23.25">
      <c r="A17" s="480" t="s">
        <v>659</v>
      </c>
      <c r="B17" s="480"/>
      <c r="C17" s="480"/>
      <c r="D17" s="480"/>
      <c r="E17" s="480"/>
      <c r="F17" s="480"/>
      <c r="G17" s="480"/>
      <c r="H17" s="480"/>
      <c r="I17" s="480"/>
      <c r="J17" s="480"/>
      <c r="K17" s="480"/>
      <c r="L17" s="480"/>
      <c r="M17" s="480"/>
    </row>
    <row r="18" spans="1:9" ht="23.25">
      <c r="A18" s="341" t="s">
        <v>658</v>
      </c>
      <c r="B18" s="341"/>
      <c r="C18" s="194"/>
      <c r="D18" s="194"/>
      <c r="E18" s="194"/>
      <c r="F18" s="478"/>
      <c r="G18" s="478"/>
      <c r="H18" s="478"/>
      <c r="I18" s="478"/>
    </row>
  </sheetData>
  <sheetProtection/>
  <printOptions/>
  <pageMargins left="0.7" right="0.7" top="0.75" bottom="0.75" header="0.3" footer="0.3"/>
  <pageSetup horizontalDpi="600" verticalDpi="600" orientation="landscape" paperSize="9" scale="7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C00000"/>
  </sheetPr>
  <dimension ref="A1:F30"/>
  <sheetViews>
    <sheetView zoomScalePageLayoutView="0" workbookViewId="0" topLeftCell="A1">
      <selection activeCell="F6" sqref="F6"/>
    </sheetView>
  </sheetViews>
  <sheetFormatPr defaultColWidth="9.140625" defaultRowHeight="23.25"/>
  <cols>
    <col min="1" max="1" width="47.8515625" style="0" customWidth="1"/>
    <col min="2" max="2" width="14.28125" style="0" customWidth="1"/>
    <col min="3" max="3" width="13.57421875" style="0" customWidth="1"/>
    <col min="4" max="4" width="15.00390625" style="0" customWidth="1"/>
    <col min="5" max="5" width="13.57421875" style="0" customWidth="1"/>
  </cols>
  <sheetData>
    <row r="1" spans="1:5" ht="23.25">
      <c r="A1" s="812" t="s">
        <v>662</v>
      </c>
      <c r="B1" s="812"/>
      <c r="C1" s="812"/>
      <c r="D1" s="812"/>
      <c r="E1" s="812"/>
    </row>
    <row r="2" spans="1:6" ht="23.25">
      <c r="A2" s="454" t="s">
        <v>500</v>
      </c>
      <c r="B2" s="241" t="s">
        <v>648</v>
      </c>
      <c r="C2" s="756"/>
      <c r="D2" s="241" t="s">
        <v>649</v>
      </c>
      <c r="E2" s="756"/>
      <c r="F2" s="813"/>
    </row>
    <row r="3" spans="1:6" ht="23.25">
      <c r="A3" s="456"/>
      <c r="B3" s="241" t="s">
        <v>16</v>
      </c>
      <c r="C3" s="241" t="s">
        <v>14</v>
      </c>
      <c r="D3" s="241" t="s">
        <v>16</v>
      </c>
      <c r="E3" s="241" t="s">
        <v>14</v>
      </c>
      <c r="F3" s="813"/>
    </row>
    <row r="4" spans="1:6" ht="23.25">
      <c r="A4" s="454" t="s">
        <v>439</v>
      </c>
      <c r="B4" s="673">
        <f>SUM(B5:B12)</f>
        <v>14778.85</v>
      </c>
      <c r="C4" s="673">
        <f>SUM(C5:C12)</f>
        <v>2609.12</v>
      </c>
      <c r="D4" s="673">
        <v>24799.5</v>
      </c>
      <c r="E4" s="673">
        <v>1262.43</v>
      </c>
      <c r="F4" s="813"/>
    </row>
    <row r="5" spans="1:6" ht="23.25">
      <c r="A5" s="219" t="s">
        <v>501</v>
      </c>
      <c r="B5" s="675">
        <v>377.26</v>
      </c>
      <c r="C5" s="675">
        <v>31.95</v>
      </c>
      <c r="D5" s="675">
        <v>923.86</v>
      </c>
      <c r="E5" s="675">
        <v>36.77</v>
      </c>
      <c r="F5" s="813"/>
    </row>
    <row r="6" spans="1:6" ht="23.25">
      <c r="A6" s="219" t="s">
        <v>502</v>
      </c>
      <c r="B6" s="675">
        <v>1675.34</v>
      </c>
      <c r="C6" s="675">
        <v>218.34</v>
      </c>
      <c r="D6" s="675">
        <v>8507.49</v>
      </c>
      <c r="E6" s="675">
        <v>253.61</v>
      </c>
      <c r="F6" s="813"/>
    </row>
    <row r="7" spans="1:6" ht="23.25">
      <c r="A7" s="219" t="s">
        <v>503</v>
      </c>
      <c r="B7" s="675">
        <v>2615.6</v>
      </c>
      <c r="C7" s="675">
        <v>349.81</v>
      </c>
      <c r="D7" s="675">
        <v>6429.29</v>
      </c>
      <c r="E7" s="675">
        <v>235.98</v>
      </c>
      <c r="F7" s="813"/>
    </row>
    <row r="8" spans="1:6" ht="23.25">
      <c r="A8" s="219" t="s">
        <v>504</v>
      </c>
      <c r="B8" s="675">
        <v>2554.26</v>
      </c>
      <c r="C8" s="675">
        <v>372.27</v>
      </c>
      <c r="D8" s="675">
        <v>4004.17</v>
      </c>
      <c r="E8" s="675">
        <v>230.36</v>
      </c>
      <c r="F8" s="813"/>
    </row>
    <row r="9" spans="1:6" ht="23.25">
      <c r="A9" s="219" t="s">
        <v>505</v>
      </c>
      <c r="B9" s="675">
        <v>2651.26</v>
      </c>
      <c r="C9" s="675">
        <v>411.98</v>
      </c>
      <c r="D9" s="675">
        <v>3066.31</v>
      </c>
      <c r="E9" s="675">
        <v>194.59</v>
      </c>
      <c r="F9" s="813"/>
    </row>
    <row r="10" spans="1:6" ht="23.25">
      <c r="A10" s="219" t="s">
        <v>509</v>
      </c>
      <c r="B10" s="675">
        <v>4797.55</v>
      </c>
      <c r="C10" s="675">
        <v>1208.79</v>
      </c>
      <c r="D10" s="675">
        <v>1808.56</v>
      </c>
      <c r="E10" s="675">
        <v>302.26</v>
      </c>
      <c r="F10" s="813"/>
    </row>
    <row r="11" spans="1:6" ht="23.25">
      <c r="A11" s="219" t="s">
        <v>663</v>
      </c>
      <c r="B11" s="675">
        <v>15.13</v>
      </c>
      <c r="C11" s="675" t="s">
        <v>86</v>
      </c>
      <c r="D11" s="675">
        <v>11.45</v>
      </c>
      <c r="E11" s="675" t="s">
        <v>86</v>
      </c>
      <c r="F11" s="813"/>
    </row>
    <row r="12" spans="1:6" ht="23.25">
      <c r="A12" s="222" t="s">
        <v>514</v>
      </c>
      <c r="B12" s="677">
        <v>92.45</v>
      </c>
      <c r="C12" s="677">
        <v>15.98</v>
      </c>
      <c r="D12" s="677">
        <v>48.36</v>
      </c>
      <c r="E12" s="677">
        <v>8.87</v>
      </c>
      <c r="F12" s="813"/>
    </row>
    <row r="13" spans="1:5" ht="23.25">
      <c r="A13" s="224" t="s">
        <v>650</v>
      </c>
      <c r="B13" s="224"/>
      <c r="C13" s="224"/>
      <c r="D13" s="227"/>
      <c r="E13" s="224"/>
    </row>
    <row r="14" spans="1:5" ht="23.25">
      <c r="A14" s="474" t="s">
        <v>651</v>
      </c>
      <c r="B14" s="473"/>
      <c r="C14" s="473"/>
      <c r="D14" s="473"/>
      <c r="E14" s="473"/>
    </row>
    <row r="15" spans="1:5" ht="23.25">
      <c r="A15" s="812" t="s">
        <v>647</v>
      </c>
      <c r="B15" s="812"/>
      <c r="C15" s="812"/>
      <c r="D15" s="812"/>
      <c r="E15" s="812"/>
    </row>
    <row r="16" spans="1:6" ht="23.25">
      <c r="A16" s="454" t="s">
        <v>470</v>
      </c>
      <c r="B16" s="241" t="s">
        <v>648</v>
      </c>
      <c r="C16" s="756"/>
      <c r="D16" s="241" t="s">
        <v>649</v>
      </c>
      <c r="E16" s="756"/>
      <c r="F16" s="813"/>
    </row>
    <row r="17" spans="1:6" ht="23.25">
      <c r="A17" s="456"/>
      <c r="B17" s="241" t="s">
        <v>16</v>
      </c>
      <c r="C17" s="241" t="s">
        <v>14</v>
      </c>
      <c r="D17" s="241" t="s">
        <v>16</v>
      </c>
      <c r="E17" s="241" t="s">
        <v>14</v>
      </c>
      <c r="F17" s="813"/>
    </row>
    <row r="18" spans="1:6" ht="23.25">
      <c r="A18" s="454" t="s">
        <v>439</v>
      </c>
      <c r="B18" s="673">
        <v>14778.85</v>
      </c>
      <c r="C18" s="263">
        <f>SUM(C19:C28)</f>
        <v>2609.115</v>
      </c>
      <c r="D18" s="673">
        <f>SUM(D19:D28)</f>
        <v>24799.501999999997</v>
      </c>
      <c r="E18" s="263">
        <f>SUM(E19:E28)</f>
        <v>1262.429</v>
      </c>
      <c r="F18" s="813"/>
    </row>
    <row r="19" spans="1:6" ht="23.25">
      <c r="A19" s="219" t="s">
        <v>473</v>
      </c>
      <c r="B19" s="675">
        <v>797.417</v>
      </c>
      <c r="C19" s="674">
        <v>204.22</v>
      </c>
      <c r="D19" s="675">
        <v>378.855</v>
      </c>
      <c r="E19" s="674">
        <v>89.718</v>
      </c>
      <c r="F19" s="813"/>
    </row>
    <row r="20" spans="1:6" ht="23.25">
      <c r="A20" s="219" t="s">
        <v>474</v>
      </c>
      <c r="B20" s="675">
        <v>1684.013</v>
      </c>
      <c r="C20" s="674">
        <v>377.901</v>
      </c>
      <c r="D20" s="675">
        <v>140.416</v>
      </c>
      <c r="E20" s="674">
        <v>22.206</v>
      </c>
      <c r="F20" s="813"/>
    </row>
    <row r="21" spans="1:6" ht="23.25">
      <c r="A21" s="219" t="s">
        <v>475</v>
      </c>
      <c r="B21" s="675">
        <v>1165.037</v>
      </c>
      <c r="C21" s="674">
        <v>342.712</v>
      </c>
      <c r="D21" s="675">
        <v>165.39</v>
      </c>
      <c r="E21" s="674">
        <v>32.943</v>
      </c>
      <c r="F21" s="813"/>
    </row>
    <row r="22" spans="1:6" ht="23.25">
      <c r="A22" s="219" t="s">
        <v>476</v>
      </c>
      <c r="B22" s="675">
        <v>1281.844</v>
      </c>
      <c r="C22" s="674">
        <v>300.935</v>
      </c>
      <c r="D22" s="675">
        <v>113.061</v>
      </c>
      <c r="E22" s="674">
        <v>17.558</v>
      </c>
      <c r="F22" s="813"/>
    </row>
    <row r="23" spans="1:6" ht="23.25">
      <c r="A23" s="219" t="s">
        <v>477</v>
      </c>
      <c r="B23" s="675">
        <v>2130.661</v>
      </c>
      <c r="C23" s="674">
        <v>408.88</v>
      </c>
      <c r="D23" s="675">
        <v>4936.786</v>
      </c>
      <c r="E23" s="674">
        <v>714.09</v>
      </c>
      <c r="F23" s="813"/>
    </row>
    <row r="24" spans="1:6" ht="23.25">
      <c r="A24" s="219" t="s">
        <v>478</v>
      </c>
      <c r="B24" s="675">
        <v>850.581</v>
      </c>
      <c r="C24" s="674">
        <v>8.716</v>
      </c>
      <c r="D24" s="675">
        <v>14736.972</v>
      </c>
      <c r="E24" s="674">
        <v>17.323</v>
      </c>
      <c r="F24" s="813"/>
    </row>
    <row r="25" spans="1:6" ht="23.25">
      <c r="A25" s="219" t="s">
        <v>479</v>
      </c>
      <c r="B25" s="675">
        <v>2315.067</v>
      </c>
      <c r="C25" s="674">
        <v>321.203</v>
      </c>
      <c r="D25" s="675">
        <v>1840.459</v>
      </c>
      <c r="E25" s="674">
        <v>125.074</v>
      </c>
      <c r="F25" s="813"/>
    </row>
    <row r="26" spans="1:6" ht="23.25">
      <c r="A26" s="219" t="s">
        <v>480</v>
      </c>
      <c r="B26" s="675">
        <v>2382.437</v>
      </c>
      <c r="C26" s="674">
        <v>355.775</v>
      </c>
      <c r="D26" s="675">
        <v>709.837</v>
      </c>
      <c r="E26" s="674">
        <v>176.579</v>
      </c>
      <c r="F26" s="813"/>
    </row>
    <row r="27" spans="1:6" ht="23.25">
      <c r="A27" s="219" t="s">
        <v>481</v>
      </c>
      <c r="B27" s="675">
        <v>2141.187</v>
      </c>
      <c r="C27" s="674">
        <v>274.959</v>
      </c>
      <c r="D27" s="675">
        <v>1777.09</v>
      </c>
      <c r="E27" s="674">
        <v>66.938</v>
      </c>
      <c r="F27" s="813"/>
    </row>
    <row r="28" spans="1:6" ht="23.25">
      <c r="A28" s="222" t="s">
        <v>482</v>
      </c>
      <c r="B28" s="677">
        <v>30.598</v>
      </c>
      <c r="C28" s="676">
        <v>13.814</v>
      </c>
      <c r="D28" s="677">
        <v>0.636</v>
      </c>
      <c r="E28" s="676" t="s">
        <v>86</v>
      </c>
      <c r="F28" s="813"/>
    </row>
    <row r="29" spans="1:5" ht="23.25">
      <c r="A29" s="224" t="s">
        <v>650</v>
      </c>
      <c r="B29" s="224"/>
      <c r="C29" s="224"/>
      <c r="D29" s="227"/>
      <c r="E29" s="224"/>
    </row>
    <row r="30" spans="1:5" ht="23.25">
      <c r="A30" s="474" t="s">
        <v>651</v>
      </c>
      <c r="B30" s="473"/>
      <c r="C30" s="473"/>
      <c r="D30" s="473"/>
      <c r="E30" s="473"/>
    </row>
  </sheetData>
  <sheetProtection/>
  <printOptions/>
  <pageMargins left="0.7" right="0.7" top="0.75" bottom="0.75" header="0.3" footer="0.3"/>
  <pageSetup horizontalDpi="600" verticalDpi="600" orientation="landscape" paperSize="9" scale="58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C00000"/>
  </sheetPr>
  <dimension ref="A1:H14"/>
  <sheetViews>
    <sheetView zoomScalePageLayoutView="0" workbookViewId="0" topLeftCell="A1">
      <selection activeCell="J6" sqref="J6"/>
    </sheetView>
  </sheetViews>
  <sheetFormatPr defaultColWidth="9.140625" defaultRowHeight="23.25"/>
  <cols>
    <col min="1" max="1" width="21.7109375" style="0" customWidth="1"/>
    <col min="5" max="5" width="10.7109375" style="0" customWidth="1"/>
    <col min="8" max="8" width="23.7109375" style="0" customWidth="1"/>
  </cols>
  <sheetData>
    <row r="1" spans="1:8" ht="23.25">
      <c r="A1" s="814" t="s">
        <v>639</v>
      </c>
      <c r="B1" s="814"/>
      <c r="C1" s="814"/>
      <c r="D1" s="814"/>
      <c r="E1" s="814"/>
      <c r="F1" s="814"/>
      <c r="G1" s="814"/>
      <c r="H1" s="814"/>
    </row>
    <row r="2" spans="1:8" ht="23.25">
      <c r="A2" s="815" t="s">
        <v>552</v>
      </c>
      <c r="B2" s="798" t="s">
        <v>640</v>
      </c>
      <c r="C2" s="798"/>
      <c r="D2" s="798"/>
      <c r="E2" s="798" t="s">
        <v>553</v>
      </c>
      <c r="F2" s="798"/>
      <c r="G2" s="798"/>
      <c r="H2" s="193" t="s">
        <v>641</v>
      </c>
    </row>
    <row r="3" spans="1:8" ht="23.25">
      <c r="A3" s="816"/>
      <c r="B3" s="798" t="s">
        <v>1</v>
      </c>
      <c r="C3" s="798" t="s">
        <v>554</v>
      </c>
      <c r="D3" s="798" t="s">
        <v>555</v>
      </c>
      <c r="E3" s="798" t="s">
        <v>1</v>
      </c>
      <c r="F3" s="798" t="s">
        <v>554</v>
      </c>
      <c r="G3" s="798" t="s">
        <v>555</v>
      </c>
      <c r="H3" s="342" t="s">
        <v>642</v>
      </c>
    </row>
    <row r="4" spans="1:8" ht="23.25">
      <c r="A4" s="340" t="s">
        <v>16</v>
      </c>
      <c r="B4" s="343">
        <v>65981.6</v>
      </c>
      <c r="C4" s="344">
        <f>SUM(C5:C6)</f>
        <v>63723.7</v>
      </c>
      <c r="D4" s="344">
        <f>SUM(D5:D6)</f>
        <v>2258</v>
      </c>
      <c r="E4" s="343">
        <f>SUM(E5,E6)</f>
        <v>20523.5</v>
      </c>
      <c r="F4" s="344">
        <f>SUM(F5,F6)</f>
        <v>20364.4</v>
      </c>
      <c r="G4" s="344">
        <f>SUM(G5,G6)</f>
        <v>159.1</v>
      </c>
      <c r="H4" s="345">
        <f>C4/F4</f>
        <v>3.129171495354638</v>
      </c>
    </row>
    <row r="5" spans="1:8" ht="23.25">
      <c r="A5" s="346" t="s">
        <v>556</v>
      </c>
      <c r="B5" s="343">
        <v>29133.8</v>
      </c>
      <c r="C5" s="344">
        <v>27697.1</v>
      </c>
      <c r="D5" s="344">
        <v>1436.8</v>
      </c>
      <c r="E5" s="343">
        <f>SUM(F5:G5)</f>
        <v>9775.199999999999</v>
      </c>
      <c r="F5" s="344">
        <v>9685.4</v>
      </c>
      <c r="G5" s="344">
        <v>89.8</v>
      </c>
      <c r="H5" s="345">
        <f>C5/F5</f>
        <v>2.859675387696946</v>
      </c>
    </row>
    <row r="6" spans="1:8" ht="23.25">
      <c r="A6" s="346" t="s">
        <v>557</v>
      </c>
      <c r="B6" s="343">
        <f>SUM(C6:D6)</f>
        <v>36847.799999999996</v>
      </c>
      <c r="C6" s="344">
        <v>36026.6</v>
      </c>
      <c r="D6" s="344">
        <v>821.2</v>
      </c>
      <c r="E6" s="343">
        <f>SUM(F6:G6)</f>
        <v>10748.3</v>
      </c>
      <c r="F6" s="344">
        <v>10679</v>
      </c>
      <c r="G6" s="344">
        <v>69.3</v>
      </c>
      <c r="H6" s="345">
        <f>C6/F6</f>
        <v>3.3735930330555295</v>
      </c>
    </row>
    <row r="7" spans="1:8" ht="23.25">
      <c r="A7" s="340" t="s">
        <v>558</v>
      </c>
      <c r="B7" s="343"/>
      <c r="C7" s="344"/>
      <c r="D7" s="344"/>
      <c r="E7" s="343"/>
      <c r="F7" s="344"/>
      <c r="G7" s="344"/>
      <c r="H7" s="345"/>
    </row>
    <row r="8" spans="1:8" ht="23.25">
      <c r="A8" s="346" t="s">
        <v>14</v>
      </c>
      <c r="B8" s="343">
        <v>8305.2</v>
      </c>
      <c r="C8" s="344">
        <v>7778.4</v>
      </c>
      <c r="D8" s="344">
        <v>526.9</v>
      </c>
      <c r="E8" s="343">
        <v>2881.8</v>
      </c>
      <c r="F8" s="344">
        <v>2869.2</v>
      </c>
      <c r="G8" s="344">
        <v>12.5</v>
      </c>
      <c r="H8" s="345">
        <f>C8/F8</f>
        <v>2.710999581764952</v>
      </c>
    </row>
    <row r="9" spans="1:8" ht="23.25">
      <c r="A9" s="346" t="s">
        <v>545</v>
      </c>
      <c r="B9" s="343">
        <f>SUM(C9:D9)</f>
        <v>18183.300000000003</v>
      </c>
      <c r="C9" s="344">
        <v>17414.4</v>
      </c>
      <c r="D9" s="344">
        <v>768.9</v>
      </c>
      <c r="E9" s="343">
        <f>SUM(F9:G9)</f>
        <v>5988</v>
      </c>
      <c r="F9" s="344">
        <v>5920.2</v>
      </c>
      <c r="G9" s="344">
        <v>67.8</v>
      </c>
      <c r="H9" s="345">
        <f>C9/F9</f>
        <v>2.9415222458700723</v>
      </c>
    </row>
    <row r="10" spans="1:8" ht="23.25">
      <c r="A10" s="346" t="s">
        <v>546</v>
      </c>
      <c r="B10" s="343">
        <f>SUM(C10:D10)</f>
        <v>11656</v>
      </c>
      <c r="C10" s="344">
        <v>11307.9</v>
      </c>
      <c r="D10" s="344">
        <v>348.1</v>
      </c>
      <c r="E10" s="343">
        <f>SUM(F10:G10)</f>
        <v>3771.5</v>
      </c>
      <c r="F10" s="344">
        <v>3741.3</v>
      </c>
      <c r="G10" s="344">
        <v>30.2</v>
      </c>
      <c r="H10" s="345">
        <f>C10/F10</f>
        <v>3.022452088846123</v>
      </c>
    </row>
    <row r="11" spans="1:8" ht="23.25">
      <c r="A11" s="346" t="s">
        <v>547</v>
      </c>
      <c r="B11" s="343">
        <f>SUM(C11:D11)</f>
        <v>18966.100000000002</v>
      </c>
      <c r="C11" s="344">
        <v>18646.9</v>
      </c>
      <c r="D11" s="344">
        <v>319.2</v>
      </c>
      <c r="E11" s="343">
        <f>SUM(F11:G11)</f>
        <v>5372.7</v>
      </c>
      <c r="F11" s="344">
        <v>5339.8</v>
      </c>
      <c r="G11" s="344">
        <v>32.9</v>
      </c>
      <c r="H11" s="345">
        <f>C11/F11</f>
        <v>3.492059627701412</v>
      </c>
    </row>
    <row r="12" spans="1:8" ht="23.25">
      <c r="A12" s="817" t="s">
        <v>548</v>
      </c>
      <c r="B12" s="818">
        <f>SUM(C12:D12)</f>
        <v>8871</v>
      </c>
      <c r="C12" s="819">
        <v>8576.2</v>
      </c>
      <c r="D12" s="819">
        <v>294.8</v>
      </c>
      <c r="E12" s="818">
        <f>SUM(F12:G12)</f>
        <v>2509.5</v>
      </c>
      <c r="F12" s="819">
        <v>2493.9</v>
      </c>
      <c r="G12" s="819">
        <v>15.6</v>
      </c>
      <c r="H12" s="820">
        <f>C12/F12</f>
        <v>3.438870844861462</v>
      </c>
    </row>
    <row r="13" ht="23.25">
      <c r="A13" s="192" t="s">
        <v>661</v>
      </c>
    </row>
    <row r="14" ht="23.25">
      <c r="A14" s="192" t="s">
        <v>551</v>
      </c>
    </row>
  </sheetData>
  <sheetProtection/>
  <printOptions/>
  <pageMargins left="0.7" right="0.7" top="0.75" bottom="0.75" header="0.3" footer="0.3"/>
  <pageSetup horizontalDpi="600" verticalDpi="600" orientation="portrait" paperSize="9" scale="82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C00000"/>
  </sheetPr>
  <dimension ref="A1:E54"/>
  <sheetViews>
    <sheetView showGridLines="0" zoomScale="120" zoomScaleNormal="120" zoomScalePageLayoutView="0" workbookViewId="0" topLeftCell="A1">
      <selection activeCell="I6" sqref="I6"/>
    </sheetView>
  </sheetViews>
  <sheetFormatPr defaultColWidth="9.140625" defaultRowHeight="23.25"/>
  <cols>
    <col min="1" max="1" width="16.140625" style="557" customWidth="1"/>
    <col min="2" max="2" width="15.140625" style="557" customWidth="1"/>
    <col min="3" max="3" width="13.57421875" style="557" customWidth="1"/>
    <col min="4" max="4" width="19.57421875" style="557" customWidth="1"/>
    <col min="5" max="5" width="18.7109375" style="557" customWidth="1"/>
    <col min="6" max="16384" width="9.140625" style="557" customWidth="1"/>
  </cols>
  <sheetData>
    <row r="1" spans="1:5" ht="21">
      <c r="A1" s="821" t="s">
        <v>622</v>
      </c>
      <c r="B1" s="821"/>
      <c r="C1" s="821"/>
      <c r="D1" s="821"/>
      <c r="E1" s="821"/>
    </row>
    <row r="2" spans="1:5" ht="18.75">
      <c r="A2" s="554" t="s">
        <v>29</v>
      </c>
      <c r="B2" s="554" t="s">
        <v>574</v>
      </c>
      <c r="C2" s="554" t="s">
        <v>26</v>
      </c>
      <c r="D2" s="554" t="s">
        <v>575</v>
      </c>
      <c r="E2" s="554" t="s">
        <v>576</v>
      </c>
    </row>
    <row r="3" spans="1:5" s="547" customFormat="1" ht="15" customHeight="1">
      <c r="A3" s="548" t="s">
        <v>120</v>
      </c>
      <c r="B3" s="549">
        <v>92</v>
      </c>
      <c r="C3" s="549">
        <v>98266</v>
      </c>
      <c r="D3" s="550">
        <v>21660</v>
      </c>
      <c r="E3" s="550">
        <v>24125</v>
      </c>
    </row>
    <row r="4" spans="1:5" s="547" customFormat="1" ht="15" customHeight="1">
      <c r="A4" s="548" t="s">
        <v>110</v>
      </c>
      <c r="B4" s="549">
        <v>92</v>
      </c>
      <c r="C4" s="549">
        <v>59949</v>
      </c>
      <c r="D4" s="550">
        <v>13566</v>
      </c>
      <c r="E4" s="550">
        <v>14075</v>
      </c>
    </row>
    <row r="5" spans="1:5" s="547" customFormat="1" ht="15" customHeight="1">
      <c r="A5" s="548" t="s">
        <v>139</v>
      </c>
      <c r="B5" s="547">
        <v>81</v>
      </c>
      <c r="C5" s="549">
        <v>50011</v>
      </c>
      <c r="D5" s="550">
        <v>12211</v>
      </c>
      <c r="E5" s="550">
        <v>13134</v>
      </c>
    </row>
    <row r="6" spans="1:5" s="547" customFormat="1" ht="15" customHeight="1">
      <c r="A6" s="548" t="s">
        <v>134</v>
      </c>
      <c r="B6" s="549">
        <v>78</v>
      </c>
      <c r="C6" s="549">
        <v>67822</v>
      </c>
      <c r="D6" s="550">
        <v>16381</v>
      </c>
      <c r="E6" s="550">
        <v>16383</v>
      </c>
    </row>
    <row r="7" spans="1:5" s="547" customFormat="1" ht="15" customHeight="1">
      <c r="A7" s="548" t="s">
        <v>107</v>
      </c>
      <c r="B7" s="549">
        <v>75</v>
      </c>
      <c r="C7" s="549">
        <v>80477</v>
      </c>
      <c r="D7" s="550">
        <v>20634</v>
      </c>
      <c r="E7" s="550">
        <v>21021</v>
      </c>
    </row>
    <row r="8" spans="1:5" s="547" customFormat="1" ht="15" customHeight="1">
      <c r="A8" s="548" t="s">
        <v>135</v>
      </c>
      <c r="B8" s="549">
        <v>71</v>
      </c>
      <c r="C8" s="549">
        <v>90463</v>
      </c>
      <c r="D8" s="550">
        <v>24167</v>
      </c>
      <c r="E8" s="550">
        <v>24266</v>
      </c>
    </row>
    <row r="9" spans="1:5" s="547" customFormat="1" ht="15" customHeight="1">
      <c r="A9" s="548" t="s">
        <v>117</v>
      </c>
      <c r="B9" s="549">
        <v>71</v>
      </c>
      <c r="C9" s="549">
        <v>51486</v>
      </c>
      <c r="D9" s="550">
        <v>15241</v>
      </c>
      <c r="E9" s="550">
        <v>15427</v>
      </c>
    </row>
    <row r="10" spans="1:5" s="547" customFormat="1" ht="15" customHeight="1">
      <c r="A10" s="548" t="s">
        <v>109</v>
      </c>
      <c r="B10" s="549">
        <v>63</v>
      </c>
      <c r="C10" s="549">
        <v>73487</v>
      </c>
      <c r="D10" s="551">
        <v>22954</v>
      </c>
      <c r="E10" s="550">
        <v>21850</v>
      </c>
    </row>
    <row r="11" spans="1:5" s="547" customFormat="1" ht="15" customHeight="1">
      <c r="A11" s="548" t="s">
        <v>108</v>
      </c>
      <c r="B11" s="549">
        <v>62</v>
      </c>
      <c r="C11" s="549">
        <v>66961</v>
      </c>
      <c r="D11" s="551">
        <v>15914</v>
      </c>
      <c r="E11" s="550">
        <v>17579</v>
      </c>
    </row>
    <row r="12" spans="1:5" s="547" customFormat="1" ht="15" customHeight="1">
      <c r="A12" s="548" t="s">
        <v>116</v>
      </c>
      <c r="B12" s="549">
        <v>54</v>
      </c>
      <c r="C12" s="549">
        <v>42188</v>
      </c>
      <c r="D12" s="551">
        <v>11215</v>
      </c>
      <c r="E12" s="550">
        <v>8523</v>
      </c>
    </row>
    <row r="13" spans="1:5" s="547" customFormat="1" ht="15" customHeight="1">
      <c r="A13" s="548" t="s">
        <v>131</v>
      </c>
      <c r="B13" s="549">
        <v>53</v>
      </c>
      <c r="C13" s="549">
        <v>45640</v>
      </c>
      <c r="D13" s="550">
        <v>11117</v>
      </c>
      <c r="E13" s="550">
        <v>9324</v>
      </c>
    </row>
    <row r="14" spans="1:5" s="547" customFormat="1" ht="15" customHeight="1">
      <c r="A14" s="548" t="s">
        <v>118</v>
      </c>
      <c r="B14" s="549">
        <v>49</v>
      </c>
      <c r="C14" s="549">
        <v>48782</v>
      </c>
      <c r="D14" s="550">
        <v>10950</v>
      </c>
      <c r="E14" s="550">
        <v>10950</v>
      </c>
    </row>
    <row r="15" spans="1:5" s="547" customFormat="1" ht="15" customHeight="1">
      <c r="A15" s="548" t="s">
        <v>126</v>
      </c>
      <c r="B15" s="549">
        <v>49</v>
      </c>
      <c r="C15" s="549">
        <v>41558</v>
      </c>
      <c r="D15" s="550">
        <v>12692</v>
      </c>
      <c r="E15" s="550">
        <v>8110</v>
      </c>
    </row>
    <row r="16" spans="1:5" s="547" customFormat="1" ht="15" customHeight="1">
      <c r="A16" s="548" t="s">
        <v>143</v>
      </c>
      <c r="B16" s="549">
        <v>48</v>
      </c>
      <c r="C16" s="549">
        <v>44677</v>
      </c>
      <c r="D16" s="550">
        <v>9751</v>
      </c>
      <c r="E16" s="550">
        <v>7988</v>
      </c>
    </row>
    <row r="17" spans="1:5" s="547" customFormat="1" ht="15" customHeight="1">
      <c r="A17" s="548" t="s">
        <v>102</v>
      </c>
      <c r="B17" s="549">
        <v>47</v>
      </c>
      <c r="C17" s="549">
        <v>40923</v>
      </c>
      <c r="D17" s="550">
        <v>9835</v>
      </c>
      <c r="E17" s="550">
        <v>9046</v>
      </c>
    </row>
    <row r="18" spans="1:5" s="547" customFormat="1" ht="15" customHeight="1">
      <c r="A18" s="548" t="s">
        <v>130</v>
      </c>
      <c r="B18" s="549">
        <v>46</v>
      </c>
      <c r="C18" s="549">
        <v>39947</v>
      </c>
      <c r="D18" s="550">
        <v>12659</v>
      </c>
      <c r="E18" s="550">
        <v>9466</v>
      </c>
    </row>
    <row r="19" spans="1:5" s="547" customFormat="1" ht="15" customHeight="1">
      <c r="A19" s="548" t="s">
        <v>133</v>
      </c>
      <c r="B19" s="549">
        <v>46</v>
      </c>
      <c r="C19" s="549">
        <v>46578</v>
      </c>
      <c r="D19" s="550">
        <v>10067</v>
      </c>
      <c r="E19" s="550">
        <v>7466</v>
      </c>
    </row>
    <row r="20" spans="1:5" s="547" customFormat="1" ht="15" customHeight="1">
      <c r="A20" s="548" t="s">
        <v>105</v>
      </c>
      <c r="B20" s="549">
        <v>45</v>
      </c>
      <c r="C20" s="549">
        <v>26458</v>
      </c>
      <c r="D20" s="550">
        <v>7803</v>
      </c>
      <c r="E20" s="550">
        <v>7839</v>
      </c>
    </row>
    <row r="21" spans="1:5" s="547" customFormat="1" ht="15" customHeight="1">
      <c r="A21" s="548" t="s">
        <v>112</v>
      </c>
      <c r="B21" s="549">
        <v>44</v>
      </c>
      <c r="C21" s="549">
        <v>41108</v>
      </c>
      <c r="D21" s="550">
        <v>10771</v>
      </c>
      <c r="E21" s="550">
        <v>7783</v>
      </c>
    </row>
    <row r="22" spans="1:5" s="547" customFormat="1" ht="15" customHeight="1">
      <c r="A22" s="548" t="s">
        <v>111</v>
      </c>
      <c r="B22" s="549">
        <v>44</v>
      </c>
      <c r="C22" s="549">
        <v>59616</v>
      </c>
      <c r="D22" s="550">
        <v>13102</v>
      </c>
      <c r="E22" s="550">
        <v>11978</v>
      </c>
    </row>
    <row r="23" spans="1:5" s="547" customFormat="1" ht="15" customHeight="1">
      <c r="A23" s="548" t="s">
        <v>115</v>
      </c>
      <c r="B23" s="549">
        <v>43</v>
      </c>
      <c r="C23" s="549">
        <v>25099</v>
      </c>
      <c r="D23" s="550">
        <v>6100</v>
      </c>
      <c r="E23" s="550">
        <v>6035</v>
      </c>
    </row>
    <row r="24" spans="1:5" s="547" customFormat="1" ht="15" customHeight="1">
      <c r="A24" s="548" t="s">
        <v>114</v>
      </c>
      <c r="B24" s="549">
        <v>43</v>
      </c>
      <c r="C24" s="549">
        <v>99214</v>
      </c>
      <c r="D24" s="550">
        <v>22776</v>
      </c>
      <c r="E24" s="550">
        <v>18918</v>
      </c>
    </row>
    <row r="25" spans="1:5" s="547" customFormat="1" ht="15" customHeight="1">
      <c r="A25" s="548" t="s">
        <v>129</v>
      </c>
      <c r="B25" s="549">
        <v>42</v>
      </c>
      <c r="C25" s="549">
        <v>36911</v>
      </c>
      <c r="D25" s="550">
        <v>9971</v>
      </c>
      <c r="E25" s="550">
        <v>9316</v>
      </c>
    </row>
    <row r="26" spans="1:5" s="547" customFormat="1" ht="15" customHeight="1">
      <c r="A26" s="548" t="s">
        <v>128</v>
      </c>
      <c r="B26" s="549">
        <v>41</v>
      </c>
      <c r="C26" s="549">
        <v>103225</v>
      </c>
      <c r="D26" s="550">
        <v>26778</v>
      </c>
      <c r="E26" s="550">
        <v>20189</v>
      </c>
    </row>
    <row r="27" spans="1:5" s="547" customFormat="1" ht="15" customHeight="1">
      <c r="A27" s="548" t="s">
        <v>136</v>
      </c>
      <c r="B27" s="549">
        <v>41</v>
      </c>
      <c r="C27" s="549">
        <v>34229</v>
      </c>
      <c r="D27" s="552">
        <v>8676</v>
      </c>
      <c r="E27" s="550">
        <v>7709</v>
      </c>
    </row>
    <row r="28" spans="1:5" s="547" customFormat="1" ht="15" customHeight="1">
      <c r="A28" s="548" t="s">
        <v>121</v>
      </c>
      <c r="B28" s="549">
        <v>41</v>
      </c>
      <c r="C28" s="549">
        <v>33830</v>
      </c>
      <c r="D28" s="550">
        <v>10687</v>
      </c>
      <c r="E28" s="550">
        <v>8524</v>
      </c>
    </row>
    <row r="29" spans="1:5" s="547" customFormat="1" ht="15" customHeight="1">
      <c r="A29" s="548" t="s">
        <v>140</v>
      </c>
      <c r="B29" s="549">
        <v>39</v>
      </c>
      <c r="C29" s="549">
        <v>42220</v>
      </c>
      <c r="D29" s="550">
        <v>9932</v>
      </c>
      <c r="E29" s="550">
        <v>9613</v>
      </c>
    </row>
    <row r="30" spans="1:5" s="547" customFormat="1" ht="15" customHeight="1">
      <c r="A30" s="548" t="s">
        <v>123</v>
      </c>
      <c r="B30" s="549">
        <v>38</v>
      </c>
      <c r="C30" s="549">
        <v>33009</v>
      </c>
      <c r="D30" s="550">
        <v>9975</v>
      </c>
      <c r="E30" s="550">
        <v>9422</v>
      </c>
    </row>
    <row r="31" spans="1:5" s="547" customFormat="1" ht="15" customHeight="1">
      <c r="A31" s="548" t="s">
        <v>113</v>
      </c>
      <c r="B31" s="549">
        <v>34</v>
      </c>
      <c r="C31" s="549">
        <v>17091</v>
      </c>
      <c r="D31" s="550">
        <v>4278</v>
      </c>
      <c r="E31" s="550">
        <v>3833</v>
      </c>
    </row>
    <row r="32" spans="1:5" s="547" customFormat="1" ht="15" customHeight="1">
      <c r="A32" s="548" t="s">
        <v>122</v>
      </c>
      <c r="B32" s="549">
        <v>34</v>
      </c>
      <c r="C32" s="549">
        <v>39564</v>
      </c>
      <c r="D32" s="551">
        <v>12650</v>
      </c>
      <c r="E32" s="550">
        <v>11009</v>
      </c>
    </row>
    <row r="33" spans="1:5" s="547" customFormat="1" ht="15" customHeight="1">
      <c r="A33" s="548" t="s">
        <v>144</v>
      </c>
      <c r="B33" s="549">
        <v>30</v>
      </c>
      <c r="C33" s="549">
        <v>23631</v>
      </c>
      <c r="D33" s="550">
        <v>7088</v>
      </c>
      <c r="E33" s="550">
        <v>6827</v>
      </c>
    </row>
    <row r="34" spans="1:5" s="547" customFormat="1" ht="15" customHeight="1">
      <c r="A34" s="548" t="s">
        <v>137</v>
      </c>
      <c r="B34" s="549">
        <v>30</v>
      </c>
      <c r="C34" s="549">
        <v>38476</v>
      </c>
      <c r="D34" s="550">
        <v>9263</v>
      </c>
      <c r="E34" s="550">
        <v>10206</v>
      </c>
    </row>
    <row r="35" spans="1:5" s="547" customFormat="1" ht="15" customHeight="1">
      <c r="A35" s="548" t="s">
        <v>125</v>
      </c>
      <c r="B35" s="549">
        <v>29</v>
      </c>
      <c r="C35" s="549">
        <v>41700</v>
      </c>
      <c r="D35" s="550">
        <v>10854</v>
      </c>
      <c r="E35" s="550">
        <v>7707</v>
      </c>
    </row>
    <row r="36" spans="1:5" s="547" customFormat="1" ht="15" customHeight="1">
      <c r="A36" s="548" t="s">
        <v>103</v>
      </c>
      <c r="B36" s="549">
        <v>29</v>
      </c>
      <c r="C36" s="549">
        <v>29570</v>
      </c>
      <c r="D36" s="550">
        <v>7535</v>
      </c>
      <c r="E36" s="550">
        <v>7223</v>
      </c>
    </row>
    <row r="37" spans="1:5" s="547" customFormat="1" ht="15" customHeight="1">
      <c r="A37" s="548" t="s">
        <v>106</v>
      </c>
      <c r="B37" s="549">
        <v>28</v>
      </c>
      <c r="C37" s="549">
        <v>27803</v>
      </c>
      <c r="D37" s="550">
        <v>6045</v>
      </c>
      <c r="E37" s="550">
        <v>6767</v>
      </c>
    </row>
    <row r="38" spans="1:5" s="547" customFormat="1" ht="15" customHeight="1">
      <c r="A38" s="548" t="s">
        <v>119</v>
      </c>
      <c r="B38" s="549">
        <v>28</v>
      </c>
      <c r="C38" s="549">
        <v>20163</v>
      </c>
      <c r="D38" s="551">
        <v>5695</v>
      </c>
      <c r="E38" s="550">
        <v>5695</v>
      </c>
    </row>
    <row r="39" spans="1:5" s="547" customFormat="1" ht="15" customHeight="1">
      <c r="A39" s="548" t="s">
        <v>127</v>
      </c>
      <c r="B39" s="549">
        <v>25</v>
      </c>
      <c r="C39" s="549">
        <v>23106</v>
      </c>
      <c r="D39" s="551">
        <v>5899</v>
      </c>
      <c r="E39" s="550">
        <v>3243</v>
      </c>
    </row>
    <row r="40" spans="1:5" s="547" customFormat="1" ht="15" customHeight="1">
      <c r="A40" s="548" t="s">
        <v>124</v>
      </c>
      <c r="B40" s="549">
        <v>25</v>
      </c>
      <c r="C40" s="549">
        <v>34621</v>
      </c>
      <c r="D40" s="550">
        <v>7378</v>
      </c>
      <c r="E40" s="550">
        <v>8196</v>
      </c>
    </row>
    <row r="41" spans="1:5" s="547" customFormat="1" ht="15" customHeight="1">
      <c r="A41" s="548" t="s">
        <v>104</v>
      </c>
      <c r="B41" s="549">
        <v>25</v>
      </c>
      <c r="C41" s="549">
        <v>18991</v>
      </c>
      <c r="D41" s="550">
        <v>4644</v>
      </c>
      <c r="E41" s="550">
        <v>4000</v>
      </c>
    </row>
    <row r="42" spans="1:5" s="547" customFormat="1" ht="15" customHeight="1">
      <c r="A42" s="548" t="s">
        <v>132</v>
      </c>
      <c r="B42" s="549">
        <v>22</v>
      </c>
      <c r="C42" s="549">
        <v>26325</v>
      </c>
      <c r="D42" s="550">
        <v>6300</v>
      </c>
      <c r="E42" s="550">
        <v>5660</v>
      </c>
    </row>
    <row r="43" spans="1:5" s="547" customFormat="1" ht="15" customHeight="1">
      <c r="A43" s="548" t="s">
        <v>96</v>
      </c>
      <c r="B43" s="549">
        <v>21</v>
      </c>
      <c r="C43" s="549">
        <v>27171</v>
      </c>
      <c r="D43" s="550">
        <v>5379</v>
      </c>
      <c r="E43" s="550">
        <v>3961</v>
      </c>
    </row>
    <row r="44" spans="1:5" s="547" customFormat="1" ht="15" customHeight="1">
      <c r="A44" s="548" t="s">
        <v>101</v>
      </c>
      <c r="B44" s="549">
        <v>20</v>
      </c>
      <c r="C44" s="549">
        <v>11056</v>
      </c>
      <c r="D44" s="551">
        <v>4022</v>
      </c>
      <c r="E44" s="550">
        <v>3433</v>
      </c>
    </row>
    <row r="45" spans="1:5" s="547" customFormat="1" ht="15" customHeight="1">
      <c r="A45" s="548" t="s">
        <v>138</v>
      </c>
      <c r="B45" s="549">
        <v>19</v>
      </c>
      <c r="C45" s="549">
        <v>21792</v>
      </c>
      <c r="D45" s="550">
        <v>5482</v>
      </c>
      <c r="E45" s="550">
        <v>4231</v>
      </c>
    </row>
    <row r="46" spans="1:5" s="547" customFormat="1" ht="15" customHeight="1">
      <c r="A46" s="548" t="s">
        <v>98</v>
      </c>
      <c r="B46" s="549">
        <v>19</v>
      </c>
      <c r="C46" s="549">
        <v>7971</v>
      </c>
      <c r="D46" s="550">
        <v>2354</v>
      </c>
      <c r="E46" s="550">
        <v>2331</v>
      </c>
    </row>
    <row r="47" spans="1:5" s="547" customFormat="1" ht="15" customHeight="1">
      <c r="A47" s="548" t="s">
        <v>100</v>
      </c>
      <c r="B47" s="549">
        <v>17</v>
      </c>
      <c r="C47" s="549">
        <v>29203</v>
      </c>
      <c r="D47" s="550">
        <v>8255</v>
      </c>
      <c r="E47" s="550">
        <v>8225</v>
      </c>
    </row>
    <row r="48" spans="1:5" s="547" customFormat="1" ht="15" customHeight="1">
      <c r="A48" s="548" t="s">
        <v>141</v>
      </c>
      <c r="B48" s="549">
        <v>17</v>
      </c>
      <c r="C48" s="549">
        <v>15296</v>
      </c>
      <c r="D48" s="550">
        <v>4920</v>
      </c>
      <c r="E48" s="550">
        <v>3080</v>
      </c>
    </row>
    <row r="49" spans="1:5" s="547" customFormat="1" ht="15" customHeight="1">
      <c r="A49" s="548" t="s">
        <v>142</v>
      </c>
      <c r="B49" s="549">
        <v>16</v>
      </c>
      <c r="C49" s="549">
        <v>11359</v>
      </c>
      <c r="D49" s="550">
        <v>3031</v>
      </c>
      <c r="E49" s="550">
        <v>3320</v>
      </c>
    </row>
    <row r="50" spans="1:5" s="547" customFormat="1" ht="15" customHeight="1">
      <c r="A50" s="548" t="s">
        <v>99</v>
      </c>
      <c r="B50" s="549">
        <v>16</v>
      </c>
      <c r="C50" s="549">
        <v>20628</v>
      </c>
      <c r="D50" s="550">
        <v>5548</v>
      </c>
      <c r="E50" s="550">
        <v>3584</v>
      </c>
    </row>
    <row r="51" spans="1:5" s="547" customFormat="1" ht="15" customHeight="1">
      <c r="A51" s="548" t="s">
        <v>97</v>
      </c>
      <c r="B51" s="549">
        <v>15</v>
      </c>
      <c r="C51" s="549">
        <v>9031</v>
      </c>
      <c r="D51" s="550">
        <v>2443</v>
      </c>
      <c r="E51" s="550">
        <v>1963</v>
      </c>
    </row>
    <row r="52" spans="1:5" s="547" customFormat="1" ht="15" customHeight="1">
      <c r="A52" s="548" t="s">
        <v>145</v>
      </c>
      <c r="B52" s="549">
        <v>12</v>
      </c>
      <c r="C52" s="549">
        <v>8675</v>
      </c>
      <c r="D52" s="550">
        <v>2088</v>
      </c>
      <c r="E52" s="550">
        <v>2032</v>
      </c>
    </row>
    <row r="53" spans="1:5" s="558" customFormat="1" ht="18.75">
      <c r="A53" s="554" t="s">
        <v>1</v>
      </c>
      <c r="B53" s="553">
        <f>SUM(B3:B52)</f>
        <v>2049</v>
      </c>
      <c r="C53" s="553">
        <f>SUM(C3:C52)</f>
        <v>2027357</v>
      </c>
      <c r="D53" s="553">
        <f>SUM(D3:D52)</f>
        <v>518736</v>
      </c>
      <c r="E53" s="553">
        <f>SUM(E3:E52)</f>
        <v>472585</v>
      </c>
    </row>
    <row r="54" spans="1:5" s="678" customFormat="1" ht="18.75" customHeight="1">
      <c r="A54" s="555" t="s">
        <v>577</v>
      </c>
      <c r="B54" s="556"/>
      <c r="C54" s="556"/>
      <c r="D54" s="556"/>
      <c r="E54" s="556"/>
    </row>
  </sheetData>
  <sheetProtection/>
  <printOptions horizontalCentered="1"/>
  <pageMargins left="0.49" right="0.45" top="0.984251968503937" bottom="0.984251968503937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J292"/>
  <sheetViews>
    <sheetView showGridLines="0" view="pageBreakPreview" zoomScale="120" zoomScaleNormal="130" zoomScaleSheetLayoutView="120" zoomScalePageLayoutView="0" workbookViewId="0" topLeftCell="A1">
      <selection activeCell="I4" sqref="I4"/>
    </sheetView>
  </sheetViews>
  <sheetFormatPr defaultColWidth="9.140625" defaultRowHeight="18" customHeight="1"/>
  <cols>
    <col min="1" max="1" width="18.7109375" style="162" customWidth="1"/>
    <col min="2" max="2" width="8.00390625" style="162" bestFit="1" customWidth="1"/>
    <col min="3" max="3" width="8.28125" style="162" customWidth="1"/>
    <col min="4" max="4" width="8.28125" style="162" bestFit="1" customWidth="1"/>
    <col min="5" max="5" width="10.421875" style="162" customWidth="1"/>
    <col min="6" max="6" width="19.28125" style="162" customWidth="1"/>
    <col min="7" max="7" width="12.421875" style="162" customWidth="1"/>
    <col min="8" max="8" width="9.7109375" style="162" bestFit="1" customWidth="1"/>
    <col min="9" max="16384" width="9.140625" style="162" customWidth="1"/>
  </cols>
  <sheetData>
    <row r="1" spans="1:7" s="495" customFormat="1" ht="21" customHeight="1">
      <c r="A1" s="710" t="s">
        <v>34</v>
      </c>
      <c r="B1" s="710"/>
      <c r="C1" s="710"/>
      <c r="D1" s="710"/>
      <c r="E1" s="710"/>
      <c r="F1" s="710"/>
      <c r="G1" s="710"/>
    </row>
    <row r="2" spans="1:7" s="496" customFormat="1" ht="21" customHeight="1">
      <c r="A2" s="168" t="s">
        <v>33</v>
      </c>
      <c r="B2" s="168" t="s">
        <v>1</v>
      </c>
      <c r="C2" s="168" t="s">
        <v>10</v>
      </c>
      <c r="D2" s="168" t="s">
        <v>11</v>
      </c>
      <c r="E2" s="168" t="s">
        <v>808</v>
      </c>
      <c r="F2" s="168" t="s">
        <v>809</v>
      </c>
      <c r="G2" s="168" t="s">
        <v>810</v>
      </c>
    </row>
    <row r="3" spans="1:8" s="163" customFormat="1" ht="16.5" customHeight="1">
      <c r="A3" s="156" t="s">
        <v>210</v>
      </c>
      <c r="B3" s="156">
        <f>SUM(B4:B6)</f>
        <v>109001</v>
      </c>
      <c r="C3" s="156">
        <f>SUM(C4:C6)</f>
        <v>52428</v>
      </c>
      <c r="D3" s="156">
        <f>SUM(D4:D6)</f>
        <v>56573</v>
      </c>
      <c r="E3" s="492">
        <f>SUM(E4:E6)</f>
        <v>12.994</v>
      </c>
      <c r="F3" s="158">
        <f>B3/E3</f>
        <v>8388.563952593506</v>
      </c>
      <c r="G3" s="156">
        <f>SUM(G4:G6)</f>
        <v>61452</v>
      </c>
      <c r="H3" s="164"/>
    </row>
    <row r="4" spans="1:7" s="163" customFormat="1" ht="16.5" customHeight="1">
      <c r="A4" s="159" t="s">
        <v>211</v>
      </c>
      <c r="B4" s="159">
        <f>SUM(C4:D4)</f>
        <v>11748</v>
      </c>
      <c r="C4" s="159">
        <v>5483</v>
      </c>
      <c r="D4" s="159">
        <v>6265</v>
      </c>
      <c r="E4" s="493">
        <v>1.895</v>
      </c>
      <c r="F4" s="161">
        <f>B4/E4</f>
        <v>6199.472295514512</v>
      </c>
      <c r="G4" s="159">
        <v>10746</v>
      </c>
    </row>
    <row r="5" spans="1:7" ht="16.5" customHeight="1">
      <c r="A5" s="159" t="s">
        <v>212</v>
      </c>
      <c r="B5" s="159">
        <f>SUM(C5:D5)</f>
        <v>73247</v>
      </c>
      <c r="C5" s="159">
        <v>35640</v>
      </c>
      <c r="D5" s="159">
        <v>37607</v>
      </c>
      <c r="E5" s="493">
        <v>7.249</v>
      </c>
      <c r="F5" s="161">
        <f>B5/E5</f>
        <v>10104.428196992689</v>
      </c>
      <c r="G5" s="159">
        <v>31747</v>
      </c>
    </row>
    <row r="6" spans="1:7" ht="16.5" customHeight="1">
      <c r="A6" s="159" t="s">
        <v>213</v>
      </c>
      <c r="B6" s="159">
        <f>SUM(C6:D6)</f>
        <v>24006</v>
      </c>
      <c r="C6" s="159">
        <v>11305</v>
      </c>
      <c r="D6" s="159">
        <v>12701</v>
      </c>
      <c r="E6" s="493">
        <v>3.85</v>
      </c>
      <c r="F6" s="161">
        <f>B6/E6</f>
        <v>6235.324675324675</v>
      </c>
      <c r="G6" s="159">
        <v>18959</v>
      </c>
    </row>
    <row r="7" spans="1:7" s="163" customFormat="1" ht="16.5" customHeight="1">
      <c r="A7" s="156" t="s">
        <v>214</v>
      </c>
      <c r="B7" s="156">
        <f>SUM(B8:B11)</f>
        <v>76353</v>
      </c>
      <c r="C7" s="156">
        <f>SUM(C8:C11)</f>
        <v>35832</v>
      </c>
      <c r="D7" s="156">
        <f>SUM(D8:D11)</f>
        <v>40521</v>
      </c>
      <c r="E7" s="492">
        <f>SUM(E8:E11)</f>
        <v>6.051</v>
      </c>
      <c r="F7" s="158">
        <f>B7/E7</f>
        <v>12618.24491819534</v>
      </c>
      <c r="G7" s="156">
        <f>SUM(G8:G11)</f>
        <v>35724</v>
      </c>
    </row>
    <row r="8" spans="1:7" s="163" customFormat="1" ht="16.5" customHeight="1">
      <c r="A8" s="159" t="s">
        <v>215</v>
      </c>
      <c r="B8" s="159">
        <f>SUM(C8:D8)</f>
        <v>19398</v>
      </c>
      <c r="C8" s="159">
        <v>8973</v>
      </c>
      <c r="D8" s="159">
        <v>10425</v>
      </c>
      <c r="E8" s="493">
        <v>1.773</v>
      </c>
      <c r="F8" s="161">
        <f>B8/E8</f>
        <v>10940.778341793572</v>
      </c>
      <c r="G8" s="159">
        <v>13040</v>
      </c>
    </row>
    <row r="9" spans="1:7" ht="16.5" customHeight="1">
      <c r="A9" s="159" t="s">
        <v>216</v>
      </c>
      <c r="B9" s="159">
        <f>SUM(C9:D9)</f>
        <v>15306</v>
      </c>
      <c r="C9" s="159">
        <v>7313</v>
      </c>
      <c r="D9" s="159">
        <v>7993</v>
      </c>
      <c r="E9" s="493">
        <v>0.727</v>
      </c>
      <c r="F9" s="161">
        <f>B9/E9</f>
        <v>21053.645116918844</v>
      </c>
      <c r="G9" s="159">
        <v>5680</v>
      </c>
    </row>
    <row r="10" spans="1:7" ht="16.5" customHeight="1">
      <c r="A10" s="159" t="s">
        <v>217</v>
      </c>
      <c r="B10" s="159">
        <f>SUM(C10:D10)</f>
        <v>26510</v>
      </c>
      <c r="C10" s="159">
        <v>12371</v>
      </c>
      <c r="D10" s="159">
        <v>14139</v>
      </c>
      <c r="E10" s="493">
        <v>2.234</v>
      </c>
      <c r="F10" s="161">
        <f>B10/E10</f>
        <v>11866.606982990152</v>
      </c>
      <c r="G10" s="159">
        <v>11950</v>
      </c>
    </row>
    <row r="11" spans="1:7" ht="16.5" customHeight="1">
      <c r="A11" s="159" t="s">
        <v>218</v>
      </c>
      <c r="B11" s="159">
        <f>SUM(C11:D11)</f>
        <v>15139</v>
      </c>
      <c r="C11" s="159">
        <v>7175</v>
      </c>
      <c r="D11" s="159">
        <v>7964</v>
      </c>
      <c r="E11" s="493">
        <v>1.317</v>
      </c>
      <c r="F11" s="161">
        <f>B11/E11</f>
        <v>11495.064540622627</v>
      </c>
      <c r="G11" s="159">
        <v>5054</v>
      </c>
    </row>
    <row r="12" spans="1:7" s="163" customFormat="1" ht="16.5" customHeight="1">
      <c r="A12" s="156" t="s">
        <v>219</v>
      </c>
      <c r="B12" s="156">
        <f>SUM(B13:B17)</f>
        <v>169729</v>
      </c>
      <c r="C12" s="156">
        <f>SUM(C13:C17)</f>
        <v>80701</v>
      </c>
      <c r="D12" s="156">
        <f>SUM(D13:D17)</f>
        <v>89028</v>
      </c>
      <c r="E12" s="492">
        <f>SUM(E13:E17)</f>
        <v>110.68599999999999</v>
      </c>
      <c r="F12" s="158">
        <f>B12/E12</f>
        <v>1533.4278951267552</v>
      </c>
      <c r="G12" s="156">
        <f>SUM(G13:G17)</f>
        <v>67058</v>
      </c>
    </row>
    <row r="13" spans="1:7" s="163" customFormat="1" ht="16.5" customHeight="1">
      <c r="A13" s="159" t="s">
        <v>220</v>
      </c>
      <c r="B13" s="159">
        <f>SUM(C13:D13)</f>
        <v>10090</v>
      </c>
      <c r="C13" s="159">
        <v>4844</v>
      </c>
      <c r="D13" s="159">
        <v>5246</v>
      </c>
      <c r="E13" s="493">
        <v>11.396</v>
      </c>
      <c r="F13" s="161">
        <f>B13/E13</f>
        <v>885.3983853983854</v>
      </c>
      <c r="G13" s="159">
        <v>3535</v>
      </c>
    </row>
    <row r="14" spans="1:7" s="163" customFormat="1" ht="16.5" customHeight="1">
      <c r="A14" s="159" t="s">
        <v>221</v>
      </c>
      <c r="B14" s="159">
        <f>SUM(C14:D14)</f>
        <v>15441</v>
      </c>
      <c r="C14" s="159">
        <v>7643</v>
      </c>
      <c r="D14" s="159">
        <v>7798</v>
      </c>
      <c r="E14" s="493">
        <v>15.823</v>
      </c>
      <c r="F14" s="161">
        <f>B14/E14</f>
        <v>975.8579283321747</v>
      </c>
      <c r="G14" s="159">
        <v>3813</v>
      </c>
    </row>
    <row r="15" spans="1:7" s="163" customFormat="1" ht="16.5" customHeight="1">
      <c r="A15" s="159" t="s">
        <v>222</v>
      </c>
      <c r="B15" s="159">
        <f>SUM(C15:D15)</f>
        <v>69479</v>
      </c>
      <c r="C15" s="159">
        <v>32593</v>
      </c>
      <c r="D15" s="159">
        <v>36886</v>
      </c>
      <c r="E15" s="493">
        <v>18.644</v>
      </c>
      <c r="F15" s="161">
        <f>B15/E15</f>
        <v>3726.61446041622</v>
      </c>
      <c r="G15" s="159">
        <v>31429</v>
      </c>
    </row>
    <row r="16" spans="1:7" ht="16.5" customHeight="1">
      <c r="A16" s="159" t="s">
        <v>223</v>
      </c>
      <c r="B16" s="159">
        <f>SUM(C16:D16)</f>
        <v>50528</v>
      </c>
      <c r="C16" s="159">
        <v>23935</v>
      </c>
      <c r="D16" s="159">
        <v>26593</v>
      </c>
      <c r="E16" s="493">
        <v>24.249</v>
      </c>
      <c r="F16" s="161">
        <f>B16/E16</f>
        <v>2083.7147923625716</v>
      </c>
      <c r="G16" s="159">
        <v>19993</v>
      </c>
    </row>
    <row r="17" spans="1:7" ht="16.5" customHeight="1">
      <c r="A17" s="159" t="s">
        <v>224</v>
      </c>
      <c r="B17" s="159">
        <f>SUM(C17:D17)</f>
        <v>24191</v>
      </c>
      <c r="C17" s="159">
        <v>11686</v>
      </c>
      <c r="D17" s="159">
        <v>12505</v>
      </c>
      <c r="E17" s="493">
        <v>40.574</v>
      </c>
      <c r="F17" s="161">
        <f>B17/E17</f>
        <v>596.2192537092719</v>
      </c>
      <c r="G17" s="159">
        <v>8288</v>
      </c>
    </row>
    <row r="18" spans="1:7" s="157" customFormat="1" ht="16.5" customHeight="1">
      <c r="A18" s="156" t="s">
        <v>225</v>
      </c>
      <c r="B18" s="156">
        <f>SUM(B19:B20)</f>
        <v>88471</v>
      </c>
      <c r="C18" s="156">
        <f>SUM(C19:C20)</f>
        <v>41238</v>
      </c>
      <c r="D18" s="156">
        <f>SUM(D19:D20)</f>
        <v>47233</v>
      </c>
      <c r="E18" s="492">
        <f>SUM(E19:E20)</f>
        <v>25.98</v>
      </c>
      <c r="F18" s="158">
        <f>B18/E18</f>
        <v>3405.350269438029</v>
      </c>
      <c r="G18" s="156">
        <f>SUM(G19:G20)</f>
        <v>36373</v>
      </c>
    </row>
    <row r="19" spans="1:7" s="160" customFormat="1" ht="16.5" customHeight="1">
      <c r="A19" s="159" t="s">
        <v>226</v>
      </c>
      <c r="B19" s="159">
        <f>SUM(C19:D19)</f>
        <v>39605</v>
      </c>
      <c r="C19" s="159">
        <v>18787</v>
      </c>
      <c r="D19" s="159">
        <v>20818</v>
      </c>
      <c r="E19" s="493">
        <v>12.917</v>
      </c>
      <c r="F19" s="161">
        <f>B19/E19</f>
        <v>3066.1144228536036</v>
      </c>
      <c r="G19" s="159">
        <v>13860</v>
      </c>
    </row>
    <row r="20" spans="1:7" s="160" customFormat="1" ht="16.5" customHeight="1">
      <c r="A20" s="159" t="s">
        <v>227</v>
      </c>
      <c r="B20" s="159">
        <f>SUM(C20:D20)</f>
        <v>48866</v>
      </c>
      <c r="C20" s="159">
        <v>22451</v>
      </c>
      <c r="D20" s="159">
        <v>26415</v>
      </c>
      <c r="E20" s="493">
        <v>13.063</v>
      </c>
      <c r="F20" s="161">
        <f>B20/E20</f>
        <v>3740.7946107326034</v>
      </c>
      <c r="G20" s="159">
        <v>22513</v>
      </c>
    </row>
    <row r="21" spans="1:7" s="163" customFormat="1" ht="16.5" customHeight="1">
      <c r="A21" s="156" t="s">
        <v>228</v>
      </c>
      <c r="B21" s="156">
        <f>SUM(B22:B26)</f>
        <v>160853</v>
      </c>
      <c r="C21" s="156">
        <f>SUM(C22:C26)</f>
        <v>75637</v>
      </c>
      <c r="D21" s="156">
        <f>SUM(D22:D26)</f>
        <v>85216</v>
      </c>
      <c r="E21" s="492">
        <f>SUM(E22:E26)</f>
        <v>32.908</v>
      </c>
      <c r="F21" s="158">
        <f>B21/E21</f>
        <v>4887.960374377051</v>
      </c>
      <c r="G21" s="156">
        <f>SUM(G22:G26)</f>
        <v>94442</v>
      </c>
    </row>
    <row r="22" spans="1:7" s="163" customFormat="1" ht="16.5" customHeight="1">
      <c r="A22" s="159" t="s">
        <v>229</v>
      </c>
      <c r="B22" s="159">
        <f>SUM(C22:D22)</f>
        <v>25491</v>
      </c>
      <c r="C22" s="159">
        <v>12501</v>
      </c>
      <c r="D22" s="159">
        <v>12990</v>
      </c>
      <c r="E22" s="497">
        <v>7.878</v>
      </c>
      <c r="F22" s="161">
        <f>B22/E22</f>
        <v>3235.7197258187357</v>
      </c>
      <c r="G22" s="159">
        <v>13179</v>
      </c>
    </row>
    <row r="23" spans="1:7" s="163" customFormat="1" ht="16.5" customHeight="1">
      <c r="A23" s="159" t="s">
        <v>230</v>
      </c>
      <c r="B23" s="159">
        <f>SUM(C23:D23)</f>
        <v>30111</v>
      </c>
      <c r="C23" s="159">
        <v>13536</v>
      </c>
      <c r="D23" s="159">
        <v>16575</v>
      </c>
      <c r="E23" s="497">
        <v>5.488</v>
      </c>
      <c r="F23" s="161">
        <f>B23/E23</f>
        <v>5486.698250728862</v>
      </c>
      <c r="G23" s="159">
        <v>23130</v>
      </c>
    </row>
    <row r="24" spans="1:7" ht="16.5" customHeight="1">
      <c r="A24" s="159" t="s">
        <v>231</v>
      </c>
      <c r="B24" s="159">
        <f>SUM(C24:D24)</f>
        <v>38679</v>
      </c>
      <c r="C24" s="159">
        <v>18034</v>
      </c>
      <c r="D24" s="159">
        <v>20645</v>
      </c>
      <c r="E24" s="497">
        <v>6.026</v>
      </c>
      <c r="F24" s="161">
        <f>B24/E24</f>
        <v>6418.685695320279</v>
      </c>
      <c r="G24" s="159">
        <v>23238</v>
      </c>
    </row>
    <row r="25" spans="1:7" ht="16.5" customHeight="1">
      <c r="A25" s="159" t="s">
        <v>232</v>
      </c>
      <c r="B25" s="159">
        <f>SUM(C25:D25)</f>
        <v>45977</v>
      </c>
      <c r="C25" s="159">
        <v>21687</v>
      </c>
      <c r="D25" s="159">
        <v>24290</v>
      </c>
      <c r="E25" s="497">
        <v>10.69</v>
      </c>
      <c r="F25" s="161">
        <f>B25/E25</f>
        <v>4300.935453695042</v>
      </c>
      <c r="G25" s="159">
        <v>23220</v>
      </c>
    </row>
    <row r="26" spans="1:7" ht="16.5" customHeight="1">
      <c r="A26" s="159" t="s">
        <v>233</v>
      </c>
      <c r="B26" s="159">
        <f>SUM(C26:D26)</f>
        <v>20595</v>
      </c>
      <c r="C26" s="159">
        <v>9879</v>
      </c>
      <c r="D26" s="159">
        <v>10716</v>
      </c>
      <c r="E26" s="497">
        <v>2.826</v>
      </c>
      <c r="F26" s="161">
        <f>B26/E26</f>
        <v>7287.685774946921</v>
      </c>
      <c r="G26" s="159">
        <v>11675</v>
      </c>
    </row>
    <row r="27" spans="1:7" s="163" customFormat="1" ht="16.5" customHeight="1">
      <c r="A27" s="156" t="s">
        <v>234</v>
      </c>
      <c r="B27" s="156">
        <f>SUM(B28:B31)</f>
        <v>157970</v>
      </c>
      <c r="C27" s="156">
        <f>SUM(C28:C31)</f>
        <v>75840</v>
      </c>
      <c r="D27" s="156">
        <f>SUM(D28:D31)</f>
        <v>82130</v>
      </c>
      <c r="E27" s="492">
        <f>SUM(E28:E31)</f>
        <v>26.265</v>
      </c>
      <c r="F27" s="158">
        <f>B27/E27</f>
        <v>6014.467923091566</v>
      </c>
      <c r="G27" s="156">
        <f>SUM(G28:G31)</f>
        <v>60204</v>
      </c>
    </row>
    <row r="28" spans="1:7" s="163" customFormat="1" ht="16.5" customHeight="1">
      <c r="A28" s="159" t="s">
        <v>235</v>
      </c>
      <c r="B28" s="159">
        <f>SUM(C28:D28)</f>
        <v>37555</v>
      </c>
      <c r="C28" s="159">
        <v>18154</v>
      </c>
      <c r="D28" s="159">
        <v>19401</v>
      </c>
      <c r="E28" s="493">
        <v>5.183</v>
      </c>
      <c r="F28" s="161">
        <f>B28/E28</f>
        <v>7245.803588655219</v>
      </c>
      <c r="G28" s="159">
        <v>14514</v>
      </c>
    </row>
    <row r="29" spans="1:7" s="163" customFormat="1" ht="16.5" customHeight="1">
      <c r="A29" s="159" t="s">
        <v>236</v>
      </c>
      <c r="B29" s="159">
        <f>SUM(C29:D29)</f>
        <v>39353</v>
      </c>
      <c r="C29" s="159">
        <v>18931</v>
      </c>
      <c r="D29" s="159">
        <v>20422</v>
      </c>
      <c r="E29" s="493">
        <v>5.789</v>
      </c>
      <c r="F29" s="161">
        <f>B29/E29</f>
        <v>6797.892554845397</v>
      </c>
      <c r="G29" s="159">
        <v>13562</v>
      </c>
    </row>
    <row r="30" spans="1:7" ht="16.5" customHeight="1">
      <c r="A30" s="159" t="s">
        <v>237</v>
      </c>
      <c r="B30" s="159">
        <f>SUM(C30:D30)</f>
        <v>36406</v>
      </c>
      <c r="C30" s="159">
        <v>17454</v>
      </c>
      <c r="D30" s="159">
        <v>18952</v>
      </c>
      <c r="E30" s="493">
        <v>3.375</v>
      </c>
      <c r="F30" s="161">
        <f>B30/E30</f>
        <v>10786.962962962964</v>
      </c>
      <c r="G30" s="159">
        <v>12620</v>
      </c>
    </row>
    <row r="31" spans="1:7" ht="16.5" customHeight="1">
      <c r="A31" s="159" t="s">
        <v>238</v>
      </c>
      <c r="B31" s="159">
        <f>SUM(C31:D31)</f>
        <v>44656</v>
      </c>
      <c r="C31" s="159">
        <v>21301</v>
      </c>
      <c r="D31" s="159">
        <v>23355</v>
      </c>
      <c r="E31" s="493">
        <v>11.918</v>
      </c>
      <c r="F31" s="161">
        <f>B31/E31</f>
        <v>3746.9374056049674</v>
      </c>
      <c r="G31" s="159">
        <v>19508</v>
      </c>
    </row>
    <row r="32" spans="1:7" s="163" customFormat="1" ht="16.5" customHeight="1">
      <c r="A32" s="156" t="s">
        <v>239</v>
      </c>
      <c r="B32" s="156">
        <f>SUM(B33:B35)</f>
        <v>166635</v>
      </c>
      <c r="C32" s="156">
        <f>SUM(C33:C35)</f>
        <v>83065</v>
      </c>
      <c r="D32" s="156">
        <f>SUM(D33:D35)</f>
        <v>83570</v>
      </c>
      <c r="E32" s="492">
        <f>SUM(E33:E35)</f>
        <v>36.803</v>
      </c>
      <c r="F32" s="158">
        <f>B32/E32</f>
        <v>4527.755889465533</v>
      </c>
      <c r="G32" s="156">
        <f>SUM(G33:G35)</f>
        <v>66745</v>
      </c>
    </row>
    <row r="33" spans="1:7" ht="16.5" customHeight="1">
      <c r="A33" s="159" t="s">
        <v>240</v>
      </c>
      <c r="B33" s="159">
        <f>SUM(C33:D33)</f>
        <v>81273</v>
      </c>
      <c r="C33" s="159">
        <v>38258</v>
      </c>
      <c r="D33" s="159">
        <v>43015</v>
      </c>
      <c r="E33" s="493">
        <v>10.605</v>
      </c>
      <c r="F33" s="161">
        <f>B33/E33</f>
        <v>7663.649222065063</v>
      </c>
      <c r="G33" s="159">
        <v>33815</v>
      </c>
    </row>
    <row r="34" spans="1:7" ht="16.5" customHeight="1">
      <c r="A34" s="159" t="s">
        <v>241</v>
      </c>
      <c r="B34" s="159">
        <f>SUM(C34:D34)</f>
        <v>23393</v>
      </c>
      <c r="C34" s="159">
        <v>13374</v>
      </c>
      <c r="D34" s="159">
        <v>10019</v>
      </c>
      <c r="E34" s="493">
        <v>14.664</v>
      </c>
      <c r="F34" s="161">
        <f>B34/E34</f>
        <v>1595.2673213311512</v>
      </c>
      <c r="G34" s="159">
        <v>9335</v>
      </c>
    </row>
    <row r="35" spans="1:7" ht="16.5" customHeight="1">
      <c r="A35" s="159" t="s">
        <v>242</v>
      </c>
      <c r="B35" s="159">
        <f>SUM(C35:D35)</f>
        <v>61969</v>
      </c>
      <c r="C35" s="159">
        <v>31433</v>
      </c>
      <c r="D35" s="159">
        <v>30536</v>
      </c>
      <c r="E35" s="493">
        <v>11.534</v>
      </c>
      <c r="F35" s="161">
        <f>B35/E35</f>
        <v>5372.724119993064</v>
      </c>
      <c r="G35" s="159">
        <v>23595</v>
      </c>
    </row>
    <row r="36" spans="1:7" s="163" customFormat="1" ht="16.5" customHeight="1">
      <c r="A36" s="156" t="s">
        <v>243</v>
      </c>
      <c r="B36" s="156">
        <f>SUM(B37:B37)</f>
        <v>130202</v>
      </c>
      <c r="C36" s="156">
        <f>SUM(C37)</f>
        <v>60811</v>
      </c>
      <c r="D36" s="156">
        <f>SUM(D37:D37)</f>
        <v>69391</v>
      </c>
      <c r="E36" s="492">
        <f>SUM(E37)</f>
        <v>8.354</v>
      </c>
      <c r="F36" s="158">
        <f>B36/E36</f>
        <v>15585.587742398853</v>
      </c>
      <c r="G36" s="156">
        <f>SUM(G37)</f>
        <v>54255</v>
      </c>
    </row>
    <row r="37" spans="1:7" ht="16.5" customHeight="1">
      <c r="A37" s="159" t="s">
        <v>244</v>
      </c>
      <c r="B37" s="159">
        <f>SUM(C37:D37)</f>
        <v>130202</v>
      </c>
      <c r="C37" s="159">
        <v>60811</v>
      </c>
      <c r="D37" s="159">
        <v>69391</v>
      </c>
      <c r="E37" s="493">
        <v>8.354</v>
      </c>
      <c r="F37" s="161">
        <f>B37/E37</f>
        <v>15585.587742398853</v>
      </c>
      <c r="G37" s="159">
        <v>54255</v>
      </c>
    </row>
    <row r="38" spans="1:7" s="163" customFormat="1" ht="16.5" customHeight="1">
      <c r="A38" s="156" t="s">
        <v>245</v>
      </c>
      <c r="B38" s="156">
        <f>SUM(B39:B43)</f>
        <v>107969</v>
      </c>
      <c r="C38" s="156">
        <f>SUM(C39:C43)</f>
        <v>57582</v>
      </c>
      <c r="D38" s="156">
        <f>SUM(D39:D43)</f>
        <v>50387</v>
      </c>
      <c r="E38" s="492">
        <f>SUM(E39:E43)</f>
        <v>10.665000000000001</v>
      </c>
      <c r="F38" s="158">
        <f>B38/E38</f>
        <v>10123.675574308485</v>
      </c>
      <c r="G38" s="156">
        <f>SUM(G39:G43)</f>
        <v>32026</v>
      </c>
    </row>
    <row r="39" spans="1:7" ht="16.5" customHeight="1">
      <c r="A39" s="159" t="s">
        <v>246</v>
      </c>
      <c r="B39" s="159">
        <f>SUM(C39:D39)</f>
        <v>16233</v>
      </c>
      <c r="C39" s="159">
        <v>9279</v>
      </c>
      <c r="D39" s="159">
        <v>6954</v>
      </c>
      <c r="E39" s="493">
        <v>2.233</v>
      </c>
      <c r="F39" s="161">
        <f>B39/E39</f>
        <v>7269.592476489028</v>
      </c>
      <c r="G39" s="159">
        <v>3580</v>
      </c>
    </row>
    <row r="40" spans="1:7" ht="16.5" customHeight="1">
      <c r="A40" s="159" t="s">
        <v>247</v>
      </c>
      <c r="B40" s="159">
        <f>SUM(C40:D40)</f>
        <v>60690</v>
      </c>
      <c r="C40" s="159">
        <v>33759</v>
      </c>
      <c r="D40" s="159">
        <v>26931</v>
      </c>
      <c r="E40" s="493">
        <v>5.282</v>
      </c>
      <c r="F40" s="161">
        <f>B40/E40</f>
        <v>11489.965921999243</v>
      </c>
      <c r="G40" s="159">
        <v>20506</v>
      </c>
    </row>
    <row r="41" spans="1:7" ht="16.5" customHeight="1">
      <c r="A41" s="159" t="s">
        <v>248</v>
      </c>
      <c r="B41" s="159">
        <f>SUM(C41:D41)</f>
        <v>12619</v>
      </c>
      <c r="C41" s="159">
        <v>5520</v>
      </c>
      <c r="D41" s="159">
        <v>7099</v>
      </c>
      <c r="E41" s="493">
        <v>1.074</v>
      </c>
      <c r="F41" s="161">
        <f>B41/E41</f>
        <v>11749.534450651769</v>
      </c>
      <c r="G41" s="159">
        <v>3057</v>
      </c>
    </row>
    <row r="42" spans="1:7" ht="16.5" customHeight="1">
      <c r="A42" s="159" t="s">
        <v>249</v>
      </c>
      <c r="B42" s="159">
        <f>SUM(C42:D42)</f>
        <v>10164</v>
      </c>
      <c r="C42" s="159">
        <v>4895</v>
      </c>
      <c r="D42" s="159">
        <v>5269</v>
      </c>
      <c r="E42" s="493">
        <v>1.737</v>
      </c>
      <c r="F42" s="161">
        <f>B42/E42</f>
        <v>5851.46804835924</v>
      </c>
      <c r="G42" s="159">
        <v>2473</v>
      </c>
    </row>
    <row r="43" spans="1:7" ht="16.5" customHeight="1">
      <c r="A43" s="159" t="s">
        <v>250</v>
      </c>
      <c r="B43" s="159">
        <f>SUM(C43:D43)</f>
        <v>8263</v>
      </c>
      <c r="C43" s="159">
        <v>4129</v>
      </c>
      <c r="D43" s="159">
        <v>4134</v>
      </c>
      <c r="E43" s="493">
        <v>0.339</v>
      </c>
      <c r="F43" s="161">
        <f>B43/E43</f>
        <v>24374.631268436577</v>
      </c>
      <c r="G43" s="159">
        <v>2410</v>
      </c>
    </row>
    <row r="44" spans="1:8" s="163" customFormat="1" ht="16.5" customHeight="1">
      <c r="A44" s="156" t="s">
        <v>251</v>
      </c>
      <c r="B44" s="156">
        <f>SUM(B45:B50)</f>
        <v>106532</v>
      </c>
      <c r="C44" s="156">
        <f>SUM(C45:C50)</f>
        <v>50263</v>
      </c>
      <c r="D44" s="156">
        <f>SUM(D45:D50)</f>
        <v>56269</v>
      </c>
      <c r="E44" s="492">
        <f>SUM(E45:E50)</f>
        <v>29.479</v>
      </c>
      <c r="F44" s="158">
        <f>B44/E44</f>
        <v>3613.8267919535942</v>
      </c>
      <c r="G44" s="156">
        <f>SUM(G45:G50)</f>
        <v>38083</v>
      </c>
      <c r="H44" s="164"/>
    </row>
    <row r="45" spans="1:7" ht="16.5" customHeight="1">
      <c r="A45" s="159" t="s">
        <v>252</v>
      </c>
      <c r="B45" s="159">
        <f aca="true" t="shared" si="0" ref="B45:B50">SUM(C45:D45)</f>
        <v>10774</v>
      </c>
      <c r="C45" s="159">
        <v>5096</v>
      </c>
      <c r="D45" s="159">
        <v>5678</v>
      </c>
      <c r="E45" s="493">
        <v>1.251</v>
      </c>
      <c r="F45" s="161">
        <f>B45/E45</f>
        <v>8612.310151878499</v>
      </c>
      <c r="G45" s="159">
        <v>4466</v>
      </c>
    </row>
    <row r="46" spans="1:7" ht="16.5" customHeight="1">
      <c r="A46" s="159" t="s">
        <v>253</v>
      </c>
      <c r="B46" s="159">
        <f t="shared" si="0"/>
        <v>24460</v>
      </c>
      <c r="C46" s="159">
        <v>11470</v>
      </c>
      <c r="D46" s="159">
        <v>12990</v>
      </c>
      <c r="E46" s="493">
        <v>7.338</v>
      </c>
      <c r="F46" s="161">
        <f>B46/E46</f>
        <v>3333.3333333333335</v>
      </c>
      <c r="G46" s="159">
        <v>8757</v>
      </c>
    </row>
    <row r="47" spans="1:7" ht="16.5" customHeight="1">
      <c r="A47" s="159" t="s">
        <v>254</v>
      </c>
      <c r="B47" s="159">
        <f t="shared" si="0"/>
        <v>26611</v>
      </c>
      <c r="C47" s="159">
        <v>12526</v>
      </c>
      <c r="D47" s="159">
        <v>14085</v>
      </c>
      <c r="E47" s="493">
        <v>5.183</v>
      </c>
      <c r="F47" s="161">
        <f>B47/E47</f>
        <v>5134.285163032992</v>
      </c>
      <c r="G47" s="159">
        <v>9948</v>
      </c>
    </row>
    <row r="48" spans="1:7" ht="16.5" customHeight="1">
      <c r="A48" s="159" t="s">
        <v>255</v>
      </c>
      <c r="B48" s="159">
        <f t="shared" si="0"/>
        <v>11291</v>
      </c>
      <c r="C48" s="159">
        <v>5300</v>
      </c>
      <c r="D48" s="159">
        <v>5991</v>
      </c>
      <c r="E48" s="493">
        <v>2.915</v>
      </c>
      <c r="F48" s="161">
        <f>B48/E48</f>
        <v>3873.4133790737565</v>
      </c>
      <c r="G48" s="159">
        <v>3657</v>
      </c>
    </row>
    <row r="49" spans="1:7" ht="16.5" customHeight="1">
      <c r="A49" s="159" t="s">
        <v>256</v>
      </c>
      <c r="B49" s="159">
        <f t="shared" si="0"/>
        <v>14167</v>
      </c>
      <c r="C49" s="159">
        <v>6744</v>
      </c>
      <c r="D49" s="159">
        <v>7423</v>
      </c>
      <c r="E49" s="493">
        <v>4.253</v>
      </c>
      <c r="F49" s="161">
        <f>B49/E49</f>
        <v>3331.0604279332233</v>
      </c>
      <c r="G49" s="159">
        <v>4391</v>
      </c>
    </row>
    <row r="50" spans="1:7" ht="16.5" customHeight="1">
      <c r="A50" s="159" t="s">
        <v>257</v>
      </c>
      <c r="B50" s="159">
        <f t="shared" si="0"/>
        <v>19229</v>
      </c>
      <c r="C50" s="159">
        <v>9127</v>
      </c>
      <c r="D50" s="159">
        <v>10102</v>
      </c>
      <c r="E50" s="493">
        <v>8.539</v>
      </c>
      <c r="F50" s="161">
        <f>B50/E50</f>
        <v>2251.903033142054</v>
      </c>
      <c r="G50" s="159">
        <v>6864</v>
      </c>
    </row>
    <row r="51" spans="1:7" s="163" customFormat="1" ht="16.5" customHeight="1">
      <c r="A51" s="156" t="s">
        <v>258</v>
      </c>
      <c r="B51" s="156">
        <f>SUM(B52:B53)</f>
        <v>76274</v>
      </c>
      <c r="C51" s="156">
        <f>SUM(C52:C53)</f>
        <v>35487</v>
      </c>
      <c r="D51" s="156">
        <f>SUM(D52:D53)</f>
        <v>40787</v>
      </c>
      <c r="E51" s="492">
        <f>SUM(E52:E53)</f>
        <v>50.219</v>
      </c>
      <c r="F51" s="158">
        <f>B51/E51</f>
        <v>1518.82753539497</v>
      </c>
      <c r="G51" s="156">
        <f>SUM(G52:G53)</f>
        <v>30457</v>
      </c>
    </row>
    <row r="52" spans="1:7" ht="16.5" customHeight="1">
      <c r="A52" s="159" t="s">
        <v>259</v>
      </c>
      <c r="B52" s="159">
        <f>SUM(C52:D52)</f>
        <v>22221</v>
      </c>
      <c r="C52" s="159">
        <v>10490</v>
      </c>
      <c r="D52" s="159">
        <v>11731</v>
      </c>
      <c r="E52" s="493">
        <v>21.521</v>
      </c>
      <c r="F52" s="161">
        <f>B52/E52</f>
        <v>1032.526369592491</v>
      </c>
      <c r="G52" s="159">
        <v>7765</v>
      </c>
    </row>
    <row r="53" spans="1:7" ht="16.5" customHeight="1">
      <c r="A53" s="159" t="s">
        <v>260</v>
      </c>
      <c r="B53" s="159">
        <f>SUM(C53:D53)</f>
        <v>54053</v>
      </c>
      <c r="C53" s="159">
        <v>24997</v>
      </c>
      <c r="D53" s="159">
        <v>29056</v>
      </c>
      <c r="E53" s="493">
        <v>28.698</v>
      </c>
      <c r="F53" s="161">
        <f>B53/E53</f>
        <v>1883.511046065928</v>
      </c>
      <c r="G53" s="159">
        <v>22692</v>
      </c>
    </row>
    <row r="54" spans="1:7" s="163" customFormat="1" ht="16.5" customHeight="1">
      <c r="A54" s="156" t="s">
        <v>261</v>
      </c>
      <c r="B54" s="156">
        <f>SUM(B55:B56)</f>
        <v>116523</v>
      </c>
      <c r="C54" s="156">
        <f>SUM(C55:C56)</f>
        <v>54909</v>
      </c>
      <c r="D54" s="156">
        <f>SUM(D55:D56)</f>
        <v>61614</v>
      </c>
      <c r="E54" s="492">
        <f>SUM(E55:E56)</f>
        <v>30.741</v>
      </c>
      <c r="F54" s="158">
        <f>B54/E54</f>
        <v>3790.4752610520154</v>
      </c>
      <c r="G54" s="156">
        <f>SUM(G55:G56)</f>
        <v>48013</v>
      </c>
    </row>
    <row r="55" spans="1:7" s="163" customFormat="1" ht="16.5" customHeight="1">
      <c r="A55" s="159" t="s">
        <v>262</v>
      </c>
      <c r="B55" s="159">
        <f>SUM(C55:D55)</f>
        <v>63924</v>
      </c>
      <c r="C55" s="159">
        <v>30179</v>
      </c>
      <c r="D55" s="159">
        <v>33745</v>
      </c>
      <c r="E55" s="493">
        <v>17.976</v>
      </c>
      <c r="F55" s="161">
        <f>B55/E55</f>
        <v>3556.0747663551406</v>
      </c>
      <c r="G55" s="159">
        <v>23404</v>
      </c>
    </row>
    <row r="56" spans="1:7" ht="16.5" customHeight="1">
      <c r="A56" s="159" t="s">
        <v>238</v>
      </c>
      <c r="B56" s="159">
        <f>SUM(C56:D56)</f>
        <v>52599</v>
      </c>
      <c r="C56" s="159">
        <v>24730</v>
      </c>
      <c r="D56" s="159">
        <v>27869</v>
      </c>
      <c r="E56" s="493">
        <v>12.765</v>
      </c>
      <c r="F56" s="161">
        <f>B56/E56</f>
        <v>4120.564042303173</v>
      </c>
      <c r="G56" s="159">
        <v>24609</v>
      </c>
    </row>
    <row r="57" spans="1:7" s="163" customFormat="1" ht="16.5" customHeight="1">
      <c r="A57" s="156" t="s">
        <v>263</v>
      </c>
      <c r="B57" s="156">
        <f>SUM(B58:B64)</f>
        <v>119643</v>
      </c>
      <c r="C57" s="156">
        <f>SUM(C58:C64)</f>
        <v>56676</v>
      </c>
      <c r="D57" s="156">
        <f>SUM(D58:D64)</f>
        <v>62967</v>
      </c>
      <c r="E57" s="492">
        <f>SUM(E58:E64)</f>
        <v>8.551</v>
      </c>
      <c r="F57" s="158">
        <f>B57/E57</f>
        <v>13991.69687755818</v>
      </c>
      <c r="G57" s="156">
        <f>SUM(G58:G64)</f>
        <v>46911</v>
      </c>
    </row>
    <row r="58" spans="1:7" s="163" customFormat="1" ht="16.5" customHeight="1">
      <c r="A58" s="159" t="s">
        <v>264</v>
      </c>
      <c r="B58" s="159">
        <f aca="true" t="shared" si="1" ref="B58:B64">SUM(C58:D58)</f>
        <v>18655</v>
      </c>
      <c r="C58" s="159">
        <v>8878</v>
      </c>
      <c r="D58" s="159">
        <v>9777</v>
      </c>
      <c r="E58" s="493">
        <v>1.289</v>
      </c>
      <c r="F58" s="161">
        <f>B58/E58</f>
        <v>14472.459270752523</v>
      </c>
      <c r="G58" s="159">
        <v>8799</v>
      </c>
    </row>
    <row r="59" spans="1:7" ht="16.5" customHeight="1">
      <c r="A59" s="159" t="s">
        <v>265</v>
      </c>
      <c r="B59" s="159">
        <f t="shared" si="1"/>
        <v>18284</v>
      </c>
      <c r="C59" s="159">
        <v>8671</v>
      </c>
      <c r="D59" s="159">
        <v>9613</v>
      </c>
      <c r="E59" s="493">
        <v>1.823</v>
      </c>
      <c r="F59" s="161">
        <f>B59/E59</f>
        <v>10029.621503017006</v>
      </c>
      <c r="G59" s="159">
        <v>7109</v>
      </c>
    </row>
    <row r="60" spans="1:7" ht="16.5" customHeight="1">
      <c r="A60" s="159" t="s">
        <v>266</v>
      </c>
      <c r="B60" s="159">
        <f t="shared" si="1"/>
        <v>23851</v>
      </c>
      <c r="C60" s="159">
        <v>11514</v>
      </c>
      <c r="D60" s="159">
        <v>12337</v>
      </c>
      <c r="E60" s="493">
        <v>1.523</v>
      </c>
      <c r="F60" s="161">
        <f>B60/E60</f>
        <v>15660.53841103086</v>
      </c>
      <c r="G60" s="159">
        <v>7551</v>
      </c>
    </row>
    <row r="61" spans="1:7" ht="16.5" customHeight="1">
      <c r="A61" s="159" t="s">
        <v>267</v>
      </c>
      <c r="B61" s="159">
        <f t="shared" si="1"/>
        <v>18111</v>
      </c>
      <c r="C61" s="159">
        <v>8432</v>
      </c>
      <c r="D61" s="159">
        <v>9679</v>
      </c>
      <c r="E61" s="493">
        <v>1.21</v>
      </c>
      <c r="F61" s="161">
        <f>B61/E61</f>
        <v>14967.768595041323</v>
      </c>
      <c r="G61" s="159">
        <v>9087</v>
      </c>
    </row>
    <row r="62" spans="1:7" ht="16.5" customHeight="1">
      <c r="A62" s="159" t="s">
        <v>268</v>
      </c>
      <c r="B62" s="159">
        <f t="shared" si="1"/>
        <v>10292</v>
      </c>
      <c r="C62" s="159">
        <v>4853</v>
      </c>
      <c r="D62" s="159">
        <v>5439</v>
      </c>
      <c r="E62" s="493">
        <v>0.785</v>
      </c>
      <c r="F62" s="161">
        <f>B62/E62</f>
        <v>13110.828025477707</v>
      </c>
      <c r="G62" s="159">
        <v>2692</v>
      </c>
    </row>
    <row r="63" spans="1:7" ht="16.5" customHeight="1">
      <c r="A63" s="159" t="s">
        <v>269</v>
      </c>
      <c r="B63" s="159">
        <f t="shared" si="1"/>
        <v>17009</v>
      </c>
      <c r="C63" s="159">
        <v>8017</v>
      </c>
      <c r="D63" s="159">
        <v>8992</v>
      </c>
      <c r="E63" s="493">
        <v>1.23</v>
      </c>
      <c r="F63" s="161">
        <f>B63/E63</f>
        <v>13828.455284552845</v>
      </c>
      <c r="G63" s="159">
        <v>7719</v>
      </c>
    </row>
    <row r="64" spans="1:7" ht="16.5" customHeight="1">
      <c r="A64" s="159" t="s">
        <v>270</v>
      </c>
      <c r="B64" s="159">
        <f t="shared" si="1"/>
        <v>13441</v>
      </c>
      <c r="C64" s="159">
        <v>6311</v>
      </c>
      <c r="D64" s="159">
        <v>7130</v>
      </c>
      <c r="E64" s="493">
        <v>0.691</v>
      </c>
      <c r="F64" s="161">
        <f>B64/E64</f>
        <v>19451.51953690304</v>
      </c>
      <c r="G64" s="159">
        <v>3954</v>
      </c>
    </row>
    <row r="65" spans="1:7" s="163" customFormat="1" ht="16.5" customHeight="1">
      <c r="A65" s="156" t="s">
        <v>271</v>
      </c>
      <c r="B65" s="156">
        <f>SUM(B66:B67)</f>
        <v>189737</v>
      </c>
      <c r="C65" s="156">
        <f>SUM(C66:C67)</f>
        <v>90854</v>
      </c>
      <c r="D65" s="156">
        <f>SUM(D66:D67)</f>
        <v>98883</v>
      </c>
      <c r="E65" s="492">
        <f>SUM(E66:E67)</f>
        <v>42.123</v>
      </c>
      <c r="F65" s="158">
        <f>B65/E65</f>
        <v>4504.356289912875</v>
      </c>
      <c r="G65" s="156">
        <f>SUM(G66:G67)</f>
        <v>94850</v>
      </c>
    </row>
    <row r="66" spans="1:7" ht="16.5" customHeight="1">
      <c r="A66" s="159" t="s">
        <v>272</v>
      </c>
      <c r="B66" s="159">
        <f>SUM(C66:D66)</f>
        <v>91495</v>
      </c>
      <c r="C66" s="159">
        <v>42554</v>
      </c>
      <c r="D66" s="159">
        <v>48941</v>
      </c>
      <c r="E66" s="493">
        <v>23.717</v>
      </c>
      <c r="F66" s="161">
        <f>B66/E66</f>
        <v>3857.7813382805584</v>
      </c>
      <c r="G66" s="159">
        <v>44596</v>
      </c>
    </row>
    <row r="67" spans="1:7" ht="16.5" customHeight="1">
      <c r="A67" s="159" t="s">
        <v>273</v>
      </c>
      <c r="B67" s="159">
        <f>SUM(C67:D67)</f>
        <v>98242</v>
      </c>
      <c r="C67" s="159">
        <v>48300</v>
      </c>
      <c r="D67" s="159">
        <v>49942</v>
      </c>
      <c r="E67" s="493">
        <v>18.406</v>
      </c>
      <c r="F67" s="161">
        <f>B67/E67</f>
        <v>5337.498641747256</v>
      </c>
      <c r="G67" s="159">
        <v>50254</v>
      </c>
    </row>
    <row r="68" spans="1:7" s="163" customFormat="1" ht="16.5" customHeight="1">
      <c r="A68" s="156" t="s">
        <v>274</v>
      </c>
      <c r="B68" s="156">
        <f>SUM(B69:B72)</f>
        <v>191781</v>
      </c>
      <c r="C68" s="156">
        <f>SUM(C69:C72)</f>
        <v>89905</v>
      </c>
      <c r="D68" s="156">
        <f>SUM(D69:D72)</f>
        <v>101876</v>
      </c>
      <c r="E68" s="492">
        <f>SUM(E69:E72)</f>
        <v>44.456</v>
      </c>
      <c r="F68" s="158">
        <f>B68/E68</f>
        <v>4313.950872773079</v>
      </c>
      <c r="G68" s="156">
        <f>SUM(G69:G72)</f>
        <v>76363</v>
      </c>
    </row>
    <row r="69" spans="1:7" ht="16.5" customHeight="1">
      <c r="A69" s="159" t="s">
        <v>275</v>
      </c>
      <c r="B69" s="159">
        <f>SUM(C69:D69)</f>
        <v>39266</v>
      </c>
      <c r="C69" s="159">
        <v>18477</v>
      </c>
      <c r="D69" s="159">
        <v>20789</v>
      </c>
      <c r="E69" s="493">
        <v>6.486</v>
      </c>
      <c r="F69" s="161">
        <f>B69/E69</f>
        <v>6053.962380511872</v>
      </c>
      <c r="G69" s="159">
        <v>20410</v>
      </c>
    </row>
    <row r="70" spans="1:7" ht="16.5" customHeight="1">
      <c r="A70" s="159" t="s">
        <v>276</v>
      </c>
      <c r="B70" s="159">
        <f>SUM(C70:D70)</f>
        <v>61414</v>
      </c>
      <c r="C70" s="159">
        <v>28725</v>
      </c>
      <c r="D70" s="159">
        <v>32689</v>
      </c>
      <c r="E70" s="493">
        <v>12.06</v>
      </c>
      <c r="F70" s="161">
        <f>B70/E70</f>
        <v>5092.371475953565</v>
      </c>
      <c r="G70" s="159">
        <v>21895</v>
      </c>
    </row>
    <row r="71" spans="1:7" ht="16.5" customHeight="1">
      <c r="A71" s="159" t="s">
        <v>277</v>
      </c>
      <c r="B71" s="159">
        <f>SUM(C71:D71)</f>
        <v>40373</v>
      </c>
      <c r="C71" s="159">
        <v>19045</v>
      </c>
      <c r="D71" s="159">
        <v>21328</v>
      </c>
      <c r="E71" s="493">
        <v>14.67</v>
      </c>
      <c r="F71" s="161">
        <f>B71/E71</f>
        <v>2752.0790729379687</v>
      </c>
      <c r="G71" s="159">
        <v>13152</v>
      </c>
    </row>
    <row r="72" spans="1:7" ht="16.5" customHeight="1">
      <c r="A72" s="159" t="s">
        <v>278</v>
      </c>
      <c r="B72" s="159">
        <f>SUM(C72:D72)</f>
        <v>50728</v>
      </c>
      <c r="C72" s="159">
        <v>23658</v>
      </c>
      <c r="D72" s="159">
        <v>27070</v>
      </c>
      <c r="E72" s="493">
        <v>11.24</v>
      </c>
      <c r="F72" s="161">
        <f>B72/E72</f>
        <v>4513.167259786477</v>
      </c>
      <c r="G72" s="159">
        <v>20906</v>
      </c>
    </row>
    <row r="73" spans="1:7" s="163" customFormat="1" ht="16.5" customHeight="1">
      <c r="A73" s="156" t="s">
        <v>279</v>
      </c>
      <c r="B73" s="156">
        <f>SUM(B74:B75)</f>
        <v>72241</v>
      </c>
      <c r="C73" s="156">
        <f>SUM(C74:C75)</f>
        <v>34182</v>
      </c>
      <c r="D73" s="156">
        <f>SUM(D74:D75)</f>
        <v>38059</v>
      </c>
      <c r="E73" s="492">
        <f>SUM(E74:E75)</f>
        <v>6.18</v>
      </c>
      <c r="F73" s="158">
        <f>B73/E73</f>
        <v>11689.48220064725</v>
      </c>
      <c r="G73" s="156">
        <f>SUM(G74:G75)</f>
        <v>26594</v>
      </c>
    </row>
    <row r="74" spans="1:7" s="163" customFormat="1" ht="16.5" customHeight="1">
      <c r="A74" s="159" t="s">
        <v>280</v>
      </c>
      <c r="B74" s="159">
        <f>SUM(C74:D74)</f>
        <v>57446</v>
      </c>
      <c r="C74" s="159">
        <v>26947</v>
      </c>
      <c r="D74" s="159">
        <v>30499</v>
      </c>
      <c r="E74" s="493">
        <v>5.346</v>
      </c>
      <c r="F74" s="161">
        <f>B74/E74</f>
        <v>10745.604190048634</v>
      </c>
      <c r="G74" s="159">
        <v>22624</v>
      </c>
    </row>
    <row r="75" spans="1:7" ht="16.5" customHeight="1">
      <c r="A75" s="159" t="s">
        <v>281</v>
      </c>
      <c r="B75" s="159">
        <f>SUM(C75:D75)</f>
        <v>14795</v>
      </c>
      <c r="C75" s="159">
        <v>7235</v>
      </c>
      <c r="D75" s="159">
        <v>7560</v>
      </c>
      <c r="E75" s="493">
        <v>0.834</v>
      </c>
      <c r="F75" s="161">
        <f>B75/E75</f>
        <v>17739.808153477217</v>
      </c>
      <c r="G75" s="159">
        <v>3970</v>
      </c>
    </row>
    <row r="76" spans="1:7" s="163" customFormat="1" ht="16.5" customHeight="1">
      <c r="A76" s="156" t="s">
        <v>282</v>
      </c>
      <c r="B76" s="156">
        <f>SUM(B77:B81)</f>
        <v>117950</v>
      </c>
      <c r="C76" s="156">
        <f>SUM(C77:C81)</f>
        <v>55984</v>
      </c>
      <c r="D76" s="156">
        <f>SUM(D77:D81)</f>
        <v>61966</v>
      </c>
      <c r="E76" s="492">
        <f>SUM(E77:E81)</f>
        <v>11.943999999999999</v>
      </c>
      <c r="F76" s="158">
        <f>B76/E76</f>
        <v>9875.251172136639</v>
      </c>
      <c r="G76" s="156">
        <f>SUM(G77:G81)</f>
        <v>46537</v>
      </c>
    </row>
    <row r="77" spans="1:7" s="163" customFormat="1" ht="16.5" customHeight="1">
      <c r="A77" s="159" t="s">
        <v>283</v>
      </c>
      <c r="B77" s="159">
        <f>SUM(C77:D77)</f>
        <v>9724</v>
      </c>
      <c r="C77" s="159">
        <v>4488</v>
      </c>
      <c r="D77" s="159">
        <v>5236</v>
      </c>
      <c r="E77" s="493">
        <v>1.492</v>
      </c>
      <c r="F77" s="161">
        <f>B77/E77</f>
        <v>6517.426273458445</v>
      </c>
      <c r="G77" s="159">
        <v>4375</v>
      </c>
    </row>
    <row r="78" spans="1:7" s="163" customFormat="1" ht="16.5" customHeight="1">
      <c r="A78" s="159" t="s">
        <v>284</v>
      </c>
      <c r="B78" s="159">
        <f>SUM(C78:D78)</f>
        <v>35169</v>
      </c>
      <c r="C78" s="159">
        <v>16105</v>
      </c>
      <c r="D78" s="159">
        <v>19064</v>
      </c>
      <c r="E78" s="493">
        <v>4.36</v>
      </c>
      <c r="F78" s="161">
        <f>B78/E78</f>
        <v>8066.284403669724</v>
      </c>
      <c r="G78" s="159">
        <v>13101</v>
      </c>
    </row>
    <row r="79" spans="1:7" ht="16.5" customHeight="1">
      <c r="A79" s="159" t="s">
        <v>285</v>
      </c>
      <c r="B79" s="159">
        <f>SUM(C79:D79)</f>
        <v>34974</v>
      </c>
      <c r="C79" s="159">
        <v>16901</v>
      </c>
      <c r="D79" s="159">
        <v>18073</v>
      </c>
      <c r="E79" s="493">
        <v>2.076</v>
      </c>
      <c r="F79" s="161">
        <f>B79/E79</f>
        <v>16846.820809248555</v>
      </c>
      <c r="G79" s="159">
        <v>11314</v>
      </c>
    </row>
    <row r="80" spans="1:7" ht="16.5" customHeight="1">
      <c r="A80" s="159" t="s">
        <v>286</v>
      </c>
      <c r="B80" s="159">
        <f>SUM(C80:D80)</f>
        <v>16687</v>
      </c>
      <c r="C80" s="159">
        <v>8667</v>
      </c>
      <c r="D80" s="159">
        <v>8020</v>
      </c>
      <c r="E80" s="493">
        <v>1.258</v>
      </c>
      <c r="F80" s="161">
        <f>B80/E80</f>
        <v>13264.70588235294</v>
      </c>
      <c r="G80" s="159">
        <v>4280</v>
      </c>
    </row>
    <row r="81" spans="1:7" ht="16.5" customHeight="1">
      <c r="A81" s="159" t="s">
        <v>287</v>
      </c>
      <c r="B81" s="159">
        <f>SUM(C81:D81)</f>
        <v>21396</v>
      </c>
      <c r="C81" s="159">
        <v>9823</v>
      </c>
      <c r="D81" s="159">
        <v>11573</v>
      </c>
      <c r="E81" s="493">
        <v>2.758</v>
      </c>
      <c r="F81" s="161">
        <f>B81/E81</f>
        <v>7757.795503988397</v>
      </c>
      <c r="G81" s="159">
        <v>13467</v>
      </c>
    </row>
    <row r="82" spans="1:8" s="163" customFormat="1" ht="16.5" customHeight="1">
      <c r="A82" s="156" t="s">
        <v>288</v>
      </c>
      <c r="B82" s="156">
        <f>SUM(B83:B84)</f>
        <v>148491</v>
      </c>
      <c r="C82" s="156">
        <f>SUM(C83:C84)</f>
        <v>67729</v>
      </c>
      <c r="D82" s="156">
        <f>SUM(D83:D84)</f>
        <v>80762</v>
      </c>
      <c r="E82" s="492">
        <f>SUM(E83:E84)</f>
        <v>28.522999999999996</v>
      </c>
      <c r="F82" s="158">
        <f>B82/E82</f>
        <v>5206.009185569541</v>
      </c>
      <c r="G82" s="156">
        <f>SUM(G83:G84)</f>
        <v>92013</v>
      </c>
      <c r="H82" s="164"/>
    </row>
    <row r="83" spans="1:7" ht="16.5" customHeight="1">
      <c r="A83" s="159" t="s">
        <v>289</v>
      </c>
      <c r="B83" s="159">
        <f>SUM(C83:D83)</f>
        <v>82092</v>
      </c>
      <c r="C83" s="159">
        <v>37482</v>
      </c>
      <c r="D83" s="159">
        <v>44610</v>
      </c>
      <c r="E83" s="493">
        <v>12.062</v>
      </c>
      <c r="F83" s="161">
        <f>B83/E83</f>
        <v>6805.836511357984</v>
      </c>
      <c r="G83" s="159">
        <v>44530</v>
      </c>
    </row>
    <row r="84" spans="1:7" ht="16.5" customHeight="1">
      <c r="A84" s="159" t="s">
        <v>290</v>
      </c>
      <c r="B84" s="159">
        <f>SUM(C84:D84)</f>
        <v>66399</v>
      </c>
      <c r="C84" s="159">
        <v>30247</v>
      </c>
      <c r="D84" s="159">
        <v>36152</v>
      </c>
      <c r="E84" s="493">
        <v>16.461</v>
      </c>
      <c r="F84" s="161">
        <f>B84/E84</f>
        <v>4033.7160561326777</v>
      </c>
      <c r="G84" s="159">
        <v>47483</v>
      </c>
    </row>
    <row r="85" spans="1:7" s="163" customFormat="1" ht="16.5" customHeight="1">
      <c r="A85" s="156" t="s">
        <v>291</v>
      </c>
      <c r="B85" s="156">
        <f>SUM(B86:B87)</f>
        <v>165693</v>
      </c>
      <c r="C85" s="156">
        <f>SUM(C86:C87)</f>
        <v>78811</v>
      </c>
      <c r="D85" s="156">
        <f>SUM(D86:D87)</f>
        <v>86882</v>
      </c>
      <c r="E85" s="492">
        <f>SUM(E86:E87)</f>
        <v>120.68700000000001</v>
      </c>
      <c r="F85" s="158">
        <f>B85/E85</f>
        <v>1372.915061274205</v>
      </c>
      <c r="G85" s="156">
        <f>SUM(G86:G87)</f>
        <v>74420</v>
      </c>
    </row>
    <row r="86" spans="1:7" ht="16.5" customHeight="1">
      <c r="A86" s="159" t="s">
        <v>292</v>
      </c>
      <c r="B86" s="159">
        <f>SUM(C86:D86)</f>
        <v>51804</v>
      </c>
      <c r="C86" s="159">
        <v>24680</v>
      </c>
      <c r="D86" s="159">
        <v>27124</v>
      </c>
      <c r="E86" s="493">
        <v>84.712</v>
      </c>
      <c r="F86" s="161">
        <f>B86/E86</f>
        <v>611.5308338842194</v>
      </c>
      <c r="G86" s="159">
        <v>24697</v>
      </c>
    </row>
    <row r="87" spans="1:7" ht="16.5" customHeight="1">
      <c r="A87" s="159" t="s">
        <v>293</v>
      </c>
      <c r="B87" s="159">
        <f>SUM(C87:D87)</f>
        <v>113889</v>
      </c>
      <c r="C87" s="159">
        <v>54131</v>
      </c>
      <c r="D87" s="159">
        <v>59758</v>
      </c>
      <c r="E87" s="493">
        <v>35.975</v>
      </c>
      <c r="F87" s="161">
        <f>B87/E87</f>
        <v>3165.781792911744</v>
      </c>
      <c r="G87" s="159">
        <v>49723</v>
      </c>
    </row>
    <row r="88" spans="1:7" s="163" customFormat="1" ht="16.5" customHeight="1">
      <c r="A88" s="156" t="s">
        <v>294</v>
      </c>
      <c r="B88" s="156">
        <f>SUM(B89:B91)</f>
        <v>94877</v>
      </c>
      <c r="C88" s="156">
        <f>SUM(C89:C91)</f>
        <v>45548</v>
      </c>
      <c r="D88" s="156">
        <f>SUM(D89:D91)</f>
        <v>49329</v>
      </c>
      <c r="E88" s="492">
        <f>SUM(E89:E91)</f>
        <v>10.921</v>
      </c>
      <c r="F88" s="158">
        <f>B88/E88</f>
        <v>8687.574397948907</v>
      </c>
      <c r="G88" s="156">
        <f>SUM(G89:G91)</f>
        <v>36316</v>
      </c>
    </row>
    <row r="89" spans="1:7" ht="16.5" customHeight="1">
      <c r="A89" s="159" t="s">
        <v>295</v>
      </c>
      <c r="B89" s="159">
        <f>SUM(C89:D89)</f>
        <v>25968</v>
      </c>
      <c r="C89" s="159">
        <v>12479</v>
      </c>
      <c r="D89" s="159">
        <v>13489</v>
      </c>
      <c r="E89" s="493">
        <v>2.749</v>
      </c>
      <c r="F89" s="161">
        <f>B89/E89</f>
        <v>9446.344125136413</v>
      </c>
      <c r="G89" s="159">
        <v>9854</v>
      </c>
    </row>
    <row r="90" spans="1:7" ht="16.5" customHeight="1">
      <c r="A90" s="159" t="s">
        <v>296</v>
      </c>
      <c r="B90" s="159">
        <f>SUM(C90:D90)</f>
        <v>39992</v>
      </c>
      <c r="C90" s="159">
        <v>19220</v>
      </c>
      <c r="D90" s="159">
        <v>20772</v>
      </c>
      <c r="E90" s="493">
        <v>5.872</v>
      </c>
      <c r="F90" s="161">
        <f>B90/E90</f>
        <v>6810.626702997275</v>
      </c>
      <c r="G90" s="159">
        <v>16552</v>
      </c>
    </row>
    <row r="91" spans="1:7" ht="16.5" customHeight="1">
      <c r="A91" s="159" t="s">
        <v>297</v>
      </c>
      <c r="B91" s="159">
        <f>SUM(C91:D91)</f>
        <v>28917</v>
      </c>
      <c r="C91" s="159">
        <v>13849</v>
      </c>
      <c r="D91" s="159">
        <v>15068</v>
      </c>
      <c r="E91" s="493">
        <v>2.3</v>
      </c>
      <c r="F91" s="161">
        <f>B91/E91</f>
        <v>12572.608695652174</v>
      </c>
      <c r="G91" s="159">
        <v>9910</v>
      </c>
    </row>
    <row r="92" spans="1:7" s="163" customFormat="1" ht="16.5" customHeight="1">
      <c r="A92" s="156" t="s">
        <v>298</v>
      </c>
      <c r="B92" s="156">
        <f>SUM(B93:B94)</f>
        <v>132169</v>
      </c>
      <c r="C92" s="156">
        <f>SUM(C93:C94)</f>
        <v>62623</v>
      </c>
      <c r="D92" s="156">
        <f>SUM(D93:D94)</f>
        <v>69546</v>
      </c>
      <c r="E92" s="492">
        <f>SUM(E93:E94)</f>
        <v>11.545</v>
      </c>
      <c r="F92" s="158">
        <f>B92/E92</f>
        <v>11448.1593763534</v>
      </c>
      <c r="G92" s="156">
        <f>SUM(G93:G94)</f>
        <v>48062</v>
      </c>
    </row>
    <row r="93" spans="1:7" ht="16.5" customHeight="1">
      <c r="A93" s="159" t="s">
        <v>299</v>
      </c>
      <c r="B93" s="159">
        <f>SUM(C93:D93)</f>
        <v>86474</v>
      </c>
      <c r="C93" s="159">
        <v>41475</v>
      </c>
      <c r="D93" s="159">
        <v>44999</v>
      </c>
      <c r="E93" s="493">
        <v>5.762</v>
      </c>
      <c r="F93" s="161">
        <f>B93/E93</f>
        <v>15007.636237417564</v>
      </c>
      <c r="G93" s="159">
        <v>30309</v>
      </c>
    </row>
    <row r="94" spans="1:7" ht="16.5" customHeight="1">
      <c r="A94" s="159" t="s">
        <v>300</v>
      </c>
      <c r="B94" s="159">
        <f>SUM(C94:D94)</f>
        <v>45695</v>
      </c>
      <c r="C94" s="159">
        <v>21148</v>
      </c>
      <c r="D94" s="159">
        <v>24547</v>
      </c>
      <c r="E94" s="493">
        <v>5.783</v>
      </c>
      <c r="F94" s="161">
        <f>B94/E94</f>
        <v>7901.608161853708</v>
      </c>
      <c r="G94" s="159">
        <v>17753</v>
      </c>
    </row>
    <row r="95" spans="1:7" s="163" customFormat="1" ht="16.5" customHeight="1">
      <c r="A95" s="156" t="s">
        <v>301</v>
      </c>
      <c r="B95" s="156">
        <f>SUM(B96:B96)</f>
        <v>95855</v>
      </c>
      <c r="C95" s="156">
        <f>SUM(C96)</f>
        <v>45248</v>
      </c>
      <c r="D95" s="156">
        <f>SUM(D96:D96)</f>
        <v>50607</v>
      </c>
      <c r="E95" s="492">
        <f>SUM(E96)</f>
        <v>18.789</v>
      </c>
      <c r="F95" s="158">
        <f>B95/E95</f>
        <v>5101.65522380116</v>
      </c>
      <c r="G95" s="156">
        <f>SUM(G96)</f>
        <v>55043</v>
      </c>
    </row>
    <row r="96" spans="1:7" ht="16.5" customHeight="1">
      <c r="A96" s="159" t="s">
        <v>302</v>
      </c>
      <c r="B96" s="159">
        <f>SUM(C96:D96)</f>
        <v>95855</v>
      </c>
      <c r="C96" s="159">
        <v>45248</v>
      </c>
      <c r="D96" s="159">
        <v>50607</v>
      </c>
      <c r="E96" s="493">
        <v>18.789</v>
      </c>
      <c r="F96" s="161">
        <f>B96/E96</f>
        <v>5101.65522380116</v>
      </c>
      <c r="G96" s="159">
        <v>55043</v>
      </c>
    </row>
    <row r="97" spans="1:7" s="163" customFormat="1" ht="16.5" customHeight="1">
      <c r="A97" s="156" t="s">
        <v>303</v>
      </c>
      <c r="B97" s="156">
        <f>SUM(B98:B98)</f>
        <v>105161</v>
      </c>
      <c r="C97" s="156">
        <f>SUM(C98)</f>
        <v>50478</v>
      </c>
      <c r="D97" s="156">
        <f>SUM(D98:D98)</f>
        <v>54683</v>
      </c>
      <c r="E97" s="492">
        <f>SUM(E98)</f>
        <v>34.745</v>
      </c>
      <c r="F97" s="158">
        <f>B97/E97</f>
        <v>3026.6513167362214</v>
      </c>
      <c r="G97" s="156">
        <f>SUM(G98)</f>
        <v>47110</v>
      </c>
    </row>
    <row r="98" spans="1:7" ht="16.5" customHeight="1">
      <c r="A98" s="159" t="s">
        <v>304</v>
      </c>
      <c r="B98" s="159">
        <f>SUM(C98:D98)</f>
        <v>105161</v>
      </c>
      <c r="C98" s="159">
        <v>50478</v>
      </c>
      <c r="D98" s="159">
        <v>54683</v>
      </c>
      <c r="E98" s="493">
        <v>34.745</v>
      </c>
      <c r="F98" s="161">
        <f>B98/E98</f>
        <v>3026.6513167362214</v>
      </c>
      <c r="G98" s="159">
        <v>47110</v>
      </c>
    </row>
    <row r="99" spans="1:7" s="163" customFormat="1" ht="16.5" customHeight="1">
      <c r="A99" s="156" t="s">
        <v>305</v>
      </c>
      <c r="B99" s="156">
        <f>SUM(B100:B103)</f>
        <v>99153</v>
      </c>
      <c r="C99" s="156">
        <f>SUM(C100:C103)</f>
        <v>45904</v>
      </c>
      <c r="D99" s="156">
        <f>SUM(D100:D103)</f>
        <v>53249</v>
      </c>
      <c r="E99" s="492">
        <f>SUM(E100:E103)</f>
        <v>11.36</v>
      </c>
      <c r="F99" s="158">
        <f>B99/E99</f>
        <v>8728.257042253521</v>
      </c>
      <c r="G99" s="156">
        <f>SUM(G100:G103)</f>
        <v>45421</v>
      </c>
    </row>
    <row r="100" spans="1:7" s="163" customFormat="1" ht="16.5" customHeight="1">
      <c r="A100" s="159" t="s">
        <v>306</v>
      </c>
      <c r="B100" s="159">
        <f>SUM(C100:D100)</f>
        <v>19586</v>
      </c>
      <c r="C100" s="159">
        <v>8753</v>
      </c>
      <c r="D100" s="159">
        <v>10833</v>
      </c>
      <c r="E100" s="493">
        <v>2.332</v>
      </c>
      <c r="F100" s="161">
        <f>B100/E100</f>
        <v>8398.799313893654</v>
      </c>
      <c r="G100" s="159">
        <v>12870</v>
      </c>
    </row>
    <row r="101" spans="1:7" s="163" customFormat="1" ht="16.5" customHeight="1">
      <c r="A101" s="159" t="s">
        <v>307</v>
      </c>
      <c r="B101" s="159">
        <f>SUM(C101:D101)</f>
        <v>25890</v>
      </c>
      <c r="C101" s="159">
        <v>12004</v>
      </c>
      <c r="D101" s="159">
        <v>13886</v>
      </c>
      <c r="E101" s="493">
        <v>3.296</v>
      </c>
      <c r="F101" s="161">
        <f>B101/E101</f>
        <v>7854.97572815534</v>
      </c>
      <c r="G101" s="159">
        <v>9024</v>
      </c>
    </row>
    <row r="102" spans="1:7" ht="16.5" customHeight="1">
      <c r="A102" s="159" t="s">
        <v>308</v>
      </c>
      <c r="B102" s="159">
        <f>SUM(C102:D102)</f>
        <v>27118</v>
      </c>
      <c r="C102" s="159">
        <v>12824</v>
      </c>
      <c r="D102" s="159">
        <v>14294</v>
      </c>
      <c r="E102" s="493">
        <v>2.886</v>
      </c>
      <c r="F102" s="161">
        <f>B102/E102</f>
        <v>9396.396396396396</v>
      </c>
      <c r="G102" s="159">
        <v>11880</v>
      </c>
    </row>
    <row r="103" spans="1:7" ht="16.5" customHeight="1">
      <c r="A103" s="159" t="s">
        <v>309</v>
      </c>
      <c r="B103" s="159">
        <f>SUM(C103:D103)</f>
        <v>26559</v>
      </c>
      <c r="C103" s="159">
        <v>12323</v>
      </c>
      <c r="D103" s="159">
        <v>14236</v>
      </c>
      <c r="E103" s="493">
        <v>2.846</v>
      </c>
      <c r="F103" s="161">
        <f>B103/E103</f>
        <v>9332.044975404076</v>
      </c>
      <c r="G103" s="159">
        <v>11647</v>
      </c>
    </row>
    <row r="104" spans="1:7" s="163" customFormat="1" ht="16.5" customHeight="1">
      <c r="A104" s="156" t="s">
        <v>310</v>
      </c>
      <c r="B104" s="156">
        <f>SUM(B105:B109)</f>
        <v>46112</v>
      </c>
      <c r="C104" s="156">
        <f>SUM(C105:C109)</f>
        <v>21788</v>
      </c>
      <c r="D104" s="156">
        <f>SUM(D105:D109)</f>
        <v>24324</v>
      </c>
      <c r="E104" s="492">
        <f>SUM(E105:E109)</f>
        <v>5.536</v>
      </c>
      <c r="F104" s="158">
        <f>B104/E104</f>
        <v>8329.479768786128</v>
      </c>
      <c r="G104" s="156">
        <f>SUM(G105:G109)</f>
        <v>26505</v>
      </c>
    </row>
    <row r="105" spans="1:7" ht="16.5" customHeight="1">
      <c r="A105" s="159" t="s">
        <v>311</v>
      </c>
      <c r="B105" s="159">
        <f>SUM(C105:D105)</f>
        <v>3234</v>
      </c>
      <c r="C105" s="159">
        <v>1638</v>
      </c>
      <c r="D105" s="159">
        <v>1596</v>
      </c>
      <c r="E105" s="493">
        <v>0.689</v>
      </c>
      <c r="F105" s="161">
        <f>B105/E105</f>
        <v>4693.759071117562</v>
      </c>
      <c r="G105" s="159">
        <v>1243</v>
      </c>
    </row>
    <row r="106" spans="1:7" ht="16.5" customHeight="1">
      <c r="A106" s="159" t="s">
        <v>312</v>
      </c>
      <c r="B106" s="159">
        <f>SUM(C106:D106)</f>
        <v>12768</v>
      </c>
      <c r="C106" s="159">
        <v>5970</v>
      </c>
      <c r="D106" s="159">
        <v>6798</v>
      </c>
      <c r="E106" s="493">
        <v>0.889</v>
      </c>
      <c r="F106" s="161">
        <f>B106/E106</f>
        <v>14362.204724409448</v>
      </c>
      <c r="G106" s="159">
        <v>4790</v>
      </c>
    </row>
    <row r="107" spans="1:7" ht="16.5" customHeight="1">
      <c r="A107" s="159" t="s">
        <v>313</v>
      </c>
      <c r="B107" s="159">
        <f>SUM(C107:D107)</f>
        <v>11699</v>
      </c>
      <c r="C107" s="159">
        <v>5420</v>
      </c>
      <c r="D107" s="159">
        <v>6279</v>
      </c>
      <c r="E107" s="493">
        <v>1.064</v>
      </c>
      <c r="F107" s="161">
        <f>B107/E107</f>
        <v>10995.300751879699</v>
      </c>
      <c r="G107" s="159">
        <v>5229</v>
      </c>
    </row>
    <row r="108" spans="1:7" ht="16.5" customHeight="1">
      <c r="A108" s="159" t="s">
        <v>314</v>
      </c>
      <c r="B108" s="159">
        <f>SUM(C108:D108)</f>
        <v>13064</v>
      </c>
      <c r="C108" s="159">
        <v>6225</v>
      </c>
      <c r="D108" s="159">
        <v>6839</v>
      </c>
      <c r="E108" s="493">
        <v>2.074</v>
      </c>
      <c r="F108" s="161">
        <f>B108/E108</f>
        <v>6298.93924783028</v>
      </c>
      <c r="G108" s="159">
        <v>10928</v>
      </c>
    </row>
    <row r="109" spans="1:7" ht="16.5" customHeight="1">
      <c r="A109" s="159" t="s">
        <v>315</v>
      </c>
      <c r="B109" s="159">
        <f>SUM(C109:D109)</f>
        <v>5347</v>
      </c>
      <c r="C109" s="159">
        <v>2535</v>
      </c>
      <c r="D109" s="159">
        <v>2812</v>
      </c>
      <c r="E109" s="493">
        <v>0.82</v>
      </c>
      <c r="F109" s="161">
        <f>B109/E109</f>
        <v>6520.731707317073</v>
      </c>
      <c r="G109" s="159">
        <v>4315</v>
      </c>
    </row>
    <row r="110" spans="1:7" s="163" customFormat="1" ht="16.5" customHeight="1">
      <c r="A110" s="156" t="s">
        <v>316</v>
      </c>
      <c r="B110" s="156">
        <f>SUM(B111:B113)</f>
        <v>145795</v>
      </c>
      <c r="C110" s="156">
        <f>SUM(C111:C113)</f>
        <v>67066</v>
      </c>
      <c r="D110" s="156">
        <f>SUM(D111:D113)</f>
        <v>78729</v>
      </c>
      <c r="E110" s="492">
        <f>SUM(E111:E113)</f>
        <v>24.311</v>
      </c>
      <c r="F110" s="158">
        <f>B110/E110</f>
        <v>5997.079511332318</v>
      </c>
      <c r="G110" s="156">
        <f>SUM(G111:G113)</f>
        <v>66316</v>
      </c>
    </row>
    <row r="111" spans="1:7" ht="16.5" customHeight="1">
      <c r="A111" s="159" t="s">
        <v>317</v>
      </c>
      <c r="B111" s="159">
        <f>SUM(C111:D111)</f>
        <v>70150</v>
      </c>
      <c r="C111" s="159">
        <v>32574</v>
      </c>
      <c r="D111" s="159">
        <v>37576</v>
      </c>
      <c r="E111" s="493">
        <v>10.811</v>
      </c>
      <c r="F111" s="161">
        <f>B111/E111</f>
        <v>6488.761446674684</v>
      </c>
      <c r="G111" s="159">
        <v>29306</v>
      </c>
    </row>
    <row r="112" spans="1:7" ht="16.5" customHeight="1">
      <c r="A112" s="159" t="s">
        <v>318</v>
      </c>
      <c r="B112" s="159">
        <f>SUM(C112:D112)</f>
        <v>28873</v>
      </c>
      <c r="C112" s="159">
        <v>13070</v>
      </c>
      <c r="D112" s="159">
        <v>15803</v>
      </c>
      <c r="E112" s="493">
        <v>4.885</v>
      </c>
      <c r="F112" s="161">
        <f>B112/E112</f>
        <v>5910.542476970318</v>
      </c>
      <c r="G112" s="159">
        <v>11441</v>
      </c>
    </row>
    <row r="113" spans="1:7" ht="16.5" customHeight="1">
      <c r="A113" s="159" t="s">
        <v>319</v>
      </c>
      <c r="B113" s="159">
        <f>SUM(C113:D113)</f>
        <v>46772</v>
      </c>
      <c r="C113" s="159">
        <v>21422</v>
      </c>
      <c r="D113" s="159">
        <v>25350</v>
      </c>
      <c r="E113" s="493">
        <v>8.615</v>
      </c>
      <c r="F113" s="161">
        <f>B113/E113</f>
        <v>5429.135229251306</v>
      </c>
      <c r="G113" s="159">
        <v>25569</v>
      </c>
    </row>
    <row r="114" spans="1:7" s="163" customFormat="1" ht="16.5" customHeight="1">
      <c r="A114" s="156" t="s">
        <v>320</v>
      </c>
      <c r="B114" s="156">
        <f>SUM(B115:B118)</f>
        <v>53912</v>
      </c>
      <c r="C114" s="156">
        <f>SUM(C115:C118)</f>
        <v>24883</v>
      </c>
      <c r="D114" s="156">
        <f>SUM(D115:D118)</f>
        <v>29029</v>
      </c>
      <c r="E114" s="492">
        <f>SUM(E115:E118)</f>
        <v>8.369</v>
      </c>
      <c r="F114" s="158">
        <f>B114/E114</f>
        <v>6441.868801529454</v>
      </c>
      <c r="G114" s="156">
        <f>SUM(G115:G118)</f>
        <v>26522</v>
      </c>
    </row>
    <row r="115" spans="1:7" ht="16.5" customHeight="1">
      <c r="A115" s="159" t="s">
        <v>321</v>
      </c>
      <c r="B115" s="159">
        <f>SUM(C115:D115)</f>
        <v>6336</v>
      </c>
      <c r="C115" s="159">
        <v>2164</v>
      </c>
      <c r="D115" s="159">
        <v>4172</v>
      </c>
      <c r="E115" s="493">
        <v>2.181</v>
      </c>
      <c r="F115" s="161">
        <f>B115/E115</f>
        <v>2905.089408528198</v>
      </c>
      <c r="G115" s="159">
        <v>973</v>
      </c>
    </row>
    <row r="116" spans="1:7" ht="16.5" customHeight="1">
      <c r="A116" s="159" t="s">
        <v>322</v>
      </c>
      <c r="B116" s="159">
        <f>SUM(C116:D116)</f>
        <v>18945</v>
      </c>
      <c r="C116" s="159">
        <v>9072</v>
      </c>
      <c r="D116" s="159">
        <v>9873</v>
      </c>
      <c r="E116" s="493">
        <v>1.3</v>
      </c>
      <c r="F116" s="161">
        <f>B116/E116</f>
        <v>14573.076923076922</v>
      </c>
      <c r="G116" s="159">
        <v>6903</v>
      </c>
    </row>
    <row r="117" spans="1:7" ht="16.5" customHeight="1">
      <c r="A117" s="159" t="s">
        <v>323</v>
      </c>
      <c r="B117" s="159">
        <f>SUM(C117:D117)</f>
        <v>19538</v>
      </c>
      <c r="C117" s="159">
        <v>9156</v>
      </c>
      <c r="D117" s="159">
        <v>10382</v>
      </c>
      <c r="E117" s="493">
        <v>3.485</v>
      </c>
      <c r="F117" s="161">
        <f>B117/E117</f>
        <v>5606.312769010044</v>
      </c>
      <c r="G117" s="159">
        <v>13625</v>
      </c>
    </row>
    <row r="118" spans="1:7" ht="16.5" customHeight="1">
      <c r="A118" s="159" t="s">
        <v>324</v>
      </c>
      <c r="B118" s="159">
        <f>SUM(C118:D118)</f>
        <v>9093</v>
      </c>
      <c r="C118" s="159">
        <v>4491</v>
      </c>
      <c r="D118" s="159">
        <v>4602</v>
      </c>
      <c r="E118" s="493">
        <v>1.403</v>
      </c>
      <c r="F118" s="161">
        <f>B118/E118</f>
        <v>6481.111903064861</v>
      </c>
      <c r="G118" s="159">
        <v>5021</v>
      </c>
    </row>
    <row r="119" spans="1:7" s="163" customFormat="1" ht="16.5" customHeight="1">
      <c r="A119" s="156" t="s">
        <v>325</v>
      </c>
      <c r="B119" s="156">
        <f>SUM(B120:B122)</f>
        <v>160816</v>
      </c>
      <c r="C119" s="156">
        <f>SUM(C120:C122)</f>
        <v>76182</v>
      </c>
      <c r="D119" s="156">
        <f>SUM(D120:D122)</f>
        <v>84634</v>
      </c>
      <c r="E119" s="492">
        <f>SUM(E120:E122)</f>
        <v>52.49</v>
      </c>
      <c r="F119" s="158">
        <f>B119/E119</f>
        <v>3063.745475328634</v>
      </c>
      <c r="G119" s="156">
        <f>SUM(G120:G122)</f>
        <v>72210</v>
      </c>
    </row>
    <row r="120" spans="1:7" s="163" customFormat="1" ht="16.5" customHeight="1">
      <c r="A120" s="159" t="s">
        <v>326</v>
      </c>
      <c r="B120" s="159">
        <f>SUM(C120:D120)</f>
        <v>41913</v>
      </c>
      <c r="C120" s="159">
        <v>19924</v>
      </c>
      <c r="D120" s="159">
        <v>21989</v>
      </c>
      <c r="E120" s="493">
        <v>15.172</v>
      </c>
      <c r="F120" s="161">
        <f>B120/E120</f>
        <v>2762.5230688109673</v>
      </c>
      <c r="G120" s="159">
        <v>22134</v>
      </c>
    </row>
    <row r="121" spans="1:7" ht="16.5" customHeight="1">
      <c r="A121" s="159" t="s">
        <v>327</v>
      </c>
      <c r="B121" s="159">
        <f>SUM(C121:D121)</f>
        <v>76174</v>
      </c>
      <c r="C121" s="159">
        <v>36215</v>
      </c>
      <c r="D121" s="159">
        <v>39959</v>
      </c>
      <c r="E121" s="493">
        <v>22.805</v>
      </c>
      <c r="F121" s="161">
        <f>B121/E121</f>
        <v>3340.232405174304</v>
      </c>
      <c r="G121" s="159">
        <v>28646</v>
      </c>
    </row>
    <row r="122" spans="1:7" ht="16.5" customHeight="1">
      <c r="A122" s="159" t="s">
        <v>328</v>
      </c>
      <c r="B122" s="159">
        <f>SUM(C122:D122)</f>
        <v>42729</v>
      </c>
      <c r="C122" s="159">
        <v>20043</v>
      </c>
      <c r="D122" s="159">
        <v>22686</v>
      </c>
      <c r="E122" s="493">
        <v>14.513</v>
      </c>
      <c r="F122" s="161">
        <f>B122/E122</f>
        <v>2944.187969406739</v>
      </c>
      <c r="G122" s="159">
        <v>21430</v>
      </c>
    </row>
    <row r="123" spans="1:8" s="163" customFormat="1" ht="18" customHeight="1">
      <c r="A123" s="156" t="s">
        <v>329</v>
      </c>
      <c r="B123" s="156">
        <f>SUM(B124:B128)</f>
        <v>50930</v>
      </c>
      <c r="C123" s="156">
        <f>SUM(C124:C128)</f>
        <v>24786</v>
      </c>
      <c r="D123" s="156">
        <f>SUM(D124:D128)</f>
        <v>26144</v>
      </c>
      <c r="E123" s="492">
        <f>SUM(E124:E128)</f>
        <v>1.931</v>
      </c>
      <c r="F123" s="158">
        <f>B123/E123</f>
        <v>26374.93526670119</v>
      </c>
      <c r="G123" s="156">
        <f>SUM(G124:G128)</f>
        <v>19575</v>
      </c>
      <c r="H123" s="164"/>
    </row>
    <row r="124" spans="1:7" ht="18" customHeight="1">
      <c r="A124" s="159" t="s">
        <v>330</v>
      </c>
      <c r="B124" s="159">
        <f>SUM(C124:D124)</f>
        <v>10503</v>
      </c>
      <c r="C124" s="159">
        <v>4968</v>
      </c>
      <c r="D124" s="159">
        <v>5535</v>
      </c>
      <c r="E124" s="493">
        <v>0.448</v>
      </c>
      <c r="F124" s="161">
        <f>B124/E124</f>
        <v>23444.196428571428</v>
      </c>
      <c r="G124" s="159">
        <v>5491</v>
      </c>
    </row>
    <row r="125" spans="1:7" ht="18" customHeight="1">
      <c r="A125" s="159" t="s">
        <v>331</v>
      </c>
      <c r="B125" s="159">
        <f>SUM(C125:D125)</f>
        <v>7889</v>
      </c>
      <c r="C125" s="159">
        <v>3887</v>
      </c>
      <c r="D125" s="159">
        <v>4002</v>
      </c>
      <c r="E125" s="493">
        <v>0.251</v>
      </c>
      <c r="F125" s="161">
        <f>B125/E125</f>
        <v>31430.27888446215</v>
      </c>
      <c r="G125" s="159">
        <v>2617</v>
      </c>
    </row>
    <row r="126" spans="1:7" ht="18" customHeight="1">
      <c r="A126" s="159" t="s">
        <v>332</v>
      </c>
      <c r="B126" s="159">
        <f>SUM(C126:D126)</f>
        <v>16879</v>
      </c>
      <c r="C126" s="159">
        <v>8216</v>
      </c>
      <c r="D126" s="159">
        <v>8663</v>
      </c>
      <c r="E126" s="493">
        <v>0.535</v>
      </c>
      <c r="F126" s="161">
        <f>B126/E126</f>
        <v>31549.53271028037</v>
      </c>
      <c r="G126" s="159">
        <v>6509</v>
      </c>
    </row>
    <row r="127" spans="1:7" ht="18" customHeight="1">
      <c r="A127" s="159" t="s">
        <v>333</v>
      </c>
      <c r="B127" s="159">
        <f>SUM(C127:D127)</f>
        <v>7877</v>
      </c>
      <c r="C127" s="159">
        <v>3909</v>
      </c>
      <c r="D127" s="159">
        <v>3968</v>
      </c>
      <c r="E127" s="493">
        <v>0.347</v>
      </c>
      <c r="F127" s="161">
        <f>B127/E127</f>
        <v>22700.288184438043</v>
      </c>
      <c r="G127" s="159">
        <v>2740</v>
      </c>
    </row>
    <row r="128" spans="1:7" ht="18" customHeight="1">
      <c r="A128" s="159" t="s">
        <v>334</v>
      </c>
      <c r="B128" s="159">
        <f>SUM(C128:D128)</f>
        <v>7782</v>
      </c>
      <c r="C128" s="159">
        <v>3806</v>
      </c>
      <c r="D128" s="159">
        <v>3976</v>
      </c>
      <c r="E128" s="493">
        <v>0.35</v>
      </c>
      <c r="F128" s="161">
        <f>B128/E128</f>
        <v>22234.285714285717</v>
      </c>
      <c r="G128" s="159">
        <v>2218</v>
      </c>
    </row>
    <row r="129" spans="1:7" s="163" customFormat="1" ht="18" customHeight="1">
      <c r="A129" s="156" t="s">
        <v>335</v>
      </c>
      <c r="B129" s="156">
        <f>SUM(B130:B130)</f>
        <v>73084</v>
      </c>
      <c r="C129" s="156">
        <f>SUM(C130)</f>
        <v>36433</v>
      </c>
      <c r="D129" s="156">
        <f>SUM(D130:D130)</f>
        <v>36651</v>
      </c>
      <c r="E129" s="492">
        <f>SUM(E130)</f>
        <v>9.595</v>
      </c>
      <c r="F129" s="158">
        <f>B129/E129</f>
        <v>7616.883793642522</v>
      </c>
      <c r="G129" s="156">
        <f>SUM(G130)</f>
        <v>36707</v>
      </c>
    </row>
    <row r="130" spans="1:7" ht="18" customHeight="1">
      <c r="A130" s="159" t="s">
        <v>336</v>
      </c>
      <c r="B130" s="159">
        <f>SUM(C130:D130)</f>
        <v>73084</v>
      </c>
      <c r="C130" s="159">
        <v>36433</v>
      </c>
      <c r="D130" s="159">
        <v>36651</v>
      </c>
      <c r="E130" s="493">
        <v>9.595</v>
      </c>
      <c r="F130" s="161">
        <f>B130/E130</f>
        <v>7616.883793642522</v>
      </c>
      <c r="G130" s="159">
        <v>36707</v>
      </c>
    </row>
    <row r="131" spans="1:7" s="163" customFormat="1" ht="18" customHeight="1">
      <c r="A131" s="156" t="s">
        <v>337</v>
      </c>
      <c r="B131" s="156">
        <f>SUM(B132:B132)</f>
        <v>93461</v>
      </c>
      <c r="C131" s="156">
        <f>SUM(C132)</f>
        <v>43142</v>
      </c>
      <c r="D131" s="156">
        <f>SUM(D132:D132)</f>
        <v>50319</v>
      </c>
      <c r="E131" s="492">
        <f>SUM(E132)</f>
        <v>13.986</v>
      </c>
      <c r="F131" s="158">
        <f>B131/E131</f>
        <v>6682.468182468182</v>
      </c>
      <c r="G131" s="156">
        <f>SUM(G132)</f>
        <v>41918</v>
      </c>
    </row>
    <row r="132" spans="1:7" ht="18" customHeight="1">
      <c r="A132" s="159" t="s">
        <v>338</v>
      </c>
      <c r="B132" s="159">
        <f>SUM(C132:D132)</f>
        <v>93461</v>
      </c>
      <c r="C132" s="159">
        <v>43142</v>
      </c>
      <c r="D132" s="159">
        <v>50319</v>
      </c>
      <c r="E132" s="493">
        <v>13.986</v>
      </c>
      <c r="F132" s="161">
        <f>B132/E132</f>
        <v>6682.468182468182</v>
      </c>
      <c r="G132" s="159">
        <v>41918</v>
      </c>
    </row>
    <row r="133" spans="1:7" s="163" customFormat="1" ht="18" customHeight="1">
      <c r="A133" s="156" t="s">
        <v>339</v>
      </c>
      <c r="B133" s="156">
        <f>SUM(B134:B145)</f>
        <v>57831</v>
      </c>
      <c r="C133" s="156">
        <f>SUM(C134:C145)</f>
        <v>27809</v>
      </c>
      <c r="D133" s="156">
        <f>SUM(D134:D145)</f>
        <v>30022</v>
      </c>
      <c r="E133" s="492">
        <f>SUM(E134:E145)</f>
        <v>5.536</v>
      </c>
      <c r="F133" s="158">
        <f>B133/E133</f>
        <v>10446.351156069364</v>
      </c>
      <c r="G133" s="156">
        <f>SUM(G134:G145)</f>
        <v>18474</v>
      </c>
    </row>
    <row r="134" spans="1:7" s="163" customFormat="1" ht="18" customHeight="1">
      <c r="A134" s="159" t="s">
        <v>340</v>
      </c>
      <c r="B134" s="159">
        <f aca="true" t="shared" si="2" ref="B134:B145">SUM(C134:D134)</f>
        <v>2179</v>
      </c>
      <c r="C134" s="159">
        <v>1052</v>
      </c>
      <c r="D134" s="159">
        <v>1127</v>
      </c>
      <c r="E134" s="493">
        <v>0.339</v>
      </c>
      <c r="F134" s="161">
        <f>B134/E134</f>
        <v>6427.728613569321</v>
      </c>
      <c r="G134" s="159">
        <v>825</v>
      </c>
    </row>
    <row r="135" spans="1:7" ht="18" customHeight="1">
      <c r="A135" s="159" t="s">
        <v>341</v>
      </c>
      <c r="B135" s="159">
        <f t="shared" si="2"/>
        <v>2936</v>
      </c>
      <c r="C135" s="159">
        <v>1302</v>
      </c>
      <c r="D135" s="159">
        <v>1634</v>
      </c>
      <c r="E135" s="493">
        <v>0.193</v>
      </c>
      <c r="F135" s="161">
        <f>B135/E135</f>
        <v>15212.43523316062</v>
      </c>
      <c r="G135" s="159">
        <v>1225</v>
      </c>
    </row>
    <row r="136" spans="1:7" ht="18" customHeight="1">
      <c r="A136" s="159" t="s">
        <v>342</v>
      </c>
      <c r="B136" s="159">
        <f t="shared" si="2"/>
        <v>5881</v>
      </c>
      <c r="C136" s="159">
        <v>2535</v>
      </c>
      <c r="D136" s="159">
        <v>3346</v>
      </c>
      <c r="E136" s="493">
        <v>0.496</v>
      </c>
      <c r="F136" s="161">
        <f>B136/E136</f>
        <v>11856.854838709678</v>
      </c>
      <c r="G136" s="159">
        <v>1634</v>
      </c>
    </row>
    <row r="137" spans="1:7" ht="18" customHeight="1">
      <c r="A137" s="159" t="s">
        <v>343</v>
      </c>
      <c r="B137" s="159">
        <f t="shared" si="2"/>
        <v>5239</v>
      </c>
      <c r="C137" s="159">
        <v>2653</v>
      </c>
      <c r="D137" s="159">
        <v>2586</v>
      </c>
      <c r="E137" s="493">
        <v>0.458</v>
      </c>
      <c r="F137" s="161">
        <f>B137/E137</f>
        <v>11438.86462882096</v>
      </c>
      <c r="G137" s="159">
        <v>2103</v>
      </c>
    </row>
    <row r="138" spans="1:7" ht="18" customHeight="1">
      <c r="A138" s="159" t="s">
        <v>344</v>
      </c>
      <c r="B138" s="159">
        <f t="shared" si="2"/>
        <v>7762</v>
      </c>
      <c r="C138" s="159">
        <v>3366</v>
      </c>
      <c r="D138" s="159">
        <v>4396</v>
      </c>
      <c r="E138" s="493">
        <v>0.414</v>
      </c>
      <c r="F138" s="161">
        <f>B138/E138</f>
        <v>18748.7922705314</v>
      </c>
      <c r="G138" s="159">
        <v>2028</v>
      </c>
    </row>
    <row r="139" spans="1:7" ht="18" customHeight="1">
      <c r="A139" s="159" t="s">
        <v>345</v>
      </c>
      <c r="B139" s="159">
        <f t="shared" si="2"/>
        <v>4703</v>
      </c>
      <c r="C139" s="159">
        <v>2734</v>
      </c>
      <c r="D139" s="159">
        <v>1969</v>
      </c>
      <c r="E139" s="493">
        <v>1.647</v>
      </c>
      <c r="F139" s="161">
        <f>B139/E139</f>
        <v>2855.4948391013963</v>
      </c>
      <c r="G139" s="159">
        <v>1303</v>
      </c>
    </row>
    <row r="140" spans="1:7" ht="18" customHeight="1">
      <c r="A140" s="159" t="s">
        <v>346</v>
      </c>
      <c r="B140" s="159">
        <f t="shared" si="2"/>
        <v>12406</v>
      </c>
      <c r="C140" s="159">
        <v>6401</v>
      </c>
      <c r="D140" s="159">
        <v>6005</v>
      </c>
      <c r="E140" s="493">
        <v>0.72</v>
      </c>
      <c r="F140" s="161">
        <f>B140/E140</f>
        <v>17230.555555555555</v>
      </c>
      <c r="G140" s="159">
        <v>4572</v>
      </c>
    </row>
    <row r="141" spans="1:7" ht="18" customHeight="1">
      <c r="A141" s="159" t="s">
        <v>347</v>
      </c>
      <c r="B141" s="159">
        <f t="shared" si="2"/>
        <v>3642</v>
      </c>
      <c r="C141" s="159">
        <v>1635</v>
      </c>
      <c r="D141" s="159">
        <v>2007</v>
      </c>
      <c r="E141" s="493">
        <v>0.22</v>
      </c>
      <c r="F141" s="161">
        <f>B141/E141</f>
        <v>16554.545454545456</v>
      </c>
      <c r="G141" s="159">
        <v>981</v>
      </c>
    </row>
    <row r="142" spans="1:7" ht="18" customHeight="1">
      <c r="A142" s="159" t="s">
        <v>348</v>
      </c>
      <c r="B142" s="159">
        <f t="shared" si="2"/>
        <v>3211</v>
      </c>
      <c r="C142" s="159">
        <v>1506</v>
      </c>
      <c r="D142" s="159">
        <v>1705</v>
      </c>
      <c r="E142" s="493">
        <v>0.522</v>
      </c>
      <c r="F142" s="161">
        <f>B142/E142</f>
        <v>6151.340996168582</v>
      </c>
      <c r="G142" s="159">
        <v>970</v>
      </c>
    </row>
    <row r="143" spans="1:7" ht="18" customHeight="1">
      <c r="A143" s="159" t="s">
        <v>349</v>
      </c>
      <c r="B143" s="159">
        <f t="shared" si="2"/>
        <v>3544</v>
      </c>
      <c r="C143" s="159">
        <v>1527</v>
      </c>
      <c r="D143" s="159">
        <v>2017</v>
      </c>
      <c r="E143" s="493">
        <v>0.144</v>
      </c>
      <c r="F143" s="161">
        <f>B143/E143</f>
        <v>24611.111111111113</v>
      </c>
      <c r="G143" s="159">
        <v>990</v>
      </c>
    </row>
    <row r="144" spans="1:7" ht="18" customHeight="1">
      <c r="A144" s="159" t="s">
        <v>350</v>
      </c>
      <c r="B144" s="159">
        <f t="shared" si="2"/>
        <v>3709</v>
      </c>
      <c r="C144" s="159">
        <v>1874</v>
      </c>
      <c r="D144" s="159">
        <v>1835</v>
      </c>
      <c r="E144" s="493">
        <v>0.23</v>
      </c>
      <c r="F144" s="161">
        <f>B144/E144</f>
        <v>16126.086956521738</v>
      </c>
      <c r="G144" s="159">
        <v>1135</v>
      </c>
    </row>
    <row r="145" spans="1:7" ht="18" customHeight="1">
      <c r="A145" s="159" t="s">
        <v>351</v>
      </c>
      <c r="B145" s="159">
        <f t="shared" si="2"/>
        <v>2619</v>
      </c>
      <c r="C145" s="159">
        <v>1224</v>
      </c>
      <c r="D145" s="159">
        <v>1395</v>
      </c>
      <c r="E145" s="493">
        <v>0.153</v>
      </c>
      <c r="F145" s="161">
        <f>B145/E145</f>
        <v>17117.64705882353</v>
      </c>
      <c r="G145" s="159">
        <v>708</v>
      </c>
    </row>
    <row r="146" spans="1:7" s="163" customFormat="1" ht="18" customHeight="1">
      <c r="A146" s="156" t="s">
        <v>352</v>
      </c>
      <c r="B146" s="156">
        <f>SUM(B147:B153)</f>
        <v>129800</v>
      </c>
      <c r="C146" s="156">
        <f>SUM(C147:C153)</f>
        <v>61178</v>
      </c>
      <c r="D146" s="156">
        <f>SUM(D147:D153)</f>
        <v>68622</v>
      </c>
      <c r="E146" s="492">
        <f>SUM(E147:E153)</f>
        <v>17.834</v>
      </c>
      <c r="F146" s="158">
        <f>B146/E146</f>
        <v>7278.232589435909</v>
      </c>
      <c r="G146" s="156">
        <f>SUM(G147:G153)</f>
        <v>47840</v>
      </c>
    </row>
    <row r="147" spans="1:7" s="163" customFormat="1" ht="18" customHeight="1">
      <c r="A147" s="159" t="s">
        <v>353</v>
      </c>
      <c r="B147" s="159">
        <f aca="true" t="shared" si="3" ref="B147:B153">SUM(C147:D147)</f>
        <v>11073</v>
      </c>
      <c r="C147" s="159">
        <v>5230</v>
      </c>
      <c r="D147" s="159">
        <v>5843</v>
      </c>
      <c r="E147" s="493">
        <v>2.992</v>
      </c>
      <c r="F147" s="161">
        <f>B147/E147</f>
        <v>3700.8689839572194</v>
      </c>
      <c r="G147" s="159">
        <v>3426</v>
      </c>
    </row>
    <row r="148" spans="1:7" s="163" customFormat="1" ht="18" customHeight="1">
      <c r="A148" s="159" t="s">
        <v>354</v>
      </c>
      <c r="B148" s="159">
        <f t="shared" si="3"/>
        <v>6951</v>
      </c>
      <c r="C148" s="159">
        <v>3252</v>
      </c>
      <c r="D148" s="159">
        <v>3699</v>
      </c>
      <c r="E148" s="493">
        <v>0.909</v>
      </c>
      <c r="F148" s="161">
        <f>B148/E148</f>
        <v>7646.864686468647</v>
      </c>
      <c r="G148" s="159">
        <v>1881</v>
      </c>
    </row>
    <row r="149" spans="1:7" s="163" customFormat="1" ht="18" customHeight="1">
      <c r="A149" s="159" t="s">
        <v>338</v>
      </c>
      <c r="B149" s="159">
        <f t="shared" si="3"/>
        <v>8201</v>
      </c>
      <c r="C149" s="159">
        <v>3811</v>
      </c>
      <c r="D149" s="159">
        <v>4390</v>
      </c>
      <c r="E149" s="493">
        <v>1.394</v>
      </c>
      <c r="F149" s="161">
        <f>B149/E149</f>
        <v>5883.070301291249</v>
      </c>
      <c r="G149" s="159">
        <v>3437</v>
      </c>
    </row>
    <row r="150" spans="1:7" ht="18" customHeight="1">
      <c r="A150" s="159" t="s">
        <v>355</v>
      </c>
      <c r="B150" s="159">
        <f t="shared" si="3"/>
        <v>30089</v>
      </c>
      <c r="C150" s="159">
        <v>14323</v>
      </c>
      <c r="D150" s="159">
        <v>15766</v>
      </c>
      <c r="E150" s="493">
        <v>2.514</v>
      </c>
      <c r="F150" s="161">
        <f>B150/E150</f>
        <v>11968.575974542562</v>
      </c>
      <c r="G150" s="159">
        <v>8886</v>
      </c>
    </row>
    <row r="151" spans="1:7" ht="18" customHeight="1">
      <c r="A151" s="159" t="s">
        <v>356</v>
      </c>
      <c r="B151" s="159">
        <f t="shared" si="3"/>
        <v>18990</v>
      </c>
      <c r="C151" s="159">
        <v>8805</v>
      </c>
      <c r="D151" s="159">
        <v>10185</v>
      </c>
      <c r="E151" s="493">
        <v>3.022</v>
      </c>
      <c r="F151" s="161">
        <f>B151/E151</f>
        <v>6283.91793514229</v>
      </c>
      <c r="G151" s="159">
        <v>7281</v>
      </c>
    </row>
    <row r="152" spans="1:7" ht="18" customHeight="1">
      <c r="A152" s="159" t="s">
        <v>357</v>
      </c>
      <c r="B152" s="159">
        <f t="shared" si="3"/>
        <v>38113</v>
      </c>
      <c r="C152" s="159">
        <v>18087</v>
      </c>
      <c r="D152" s="159">
        <v>20026</v>
      </c>
      <c r="E152" s="493">
        <v>5.105</v>
      </c>
      <c r="F152" s="161">
        <f>B152/E152</f>
        <v>7465.817825661116</v>
      </c>
      <c r="G152" s="159">
        <v>17133</v>
      </c>
    </row>
    <row r="153" spans="1:7" ht="18" customHeight="1">
      <c r="A153" s="159" t="s">
        <v>358</v>
      </c>
      <c r="B153" s="159">
        <f t="shared" si="3"/>
        <v>16383</v>
      </c>
      <c r="C153" s="159">
        <v>7670</v>
      </c>
      <c r="D153" s="159">
        <v>8713</v>
      </c>
      <c r="E153" s="493">
        <v>1.898</v>
      </c>
      <c r="F153" s="161">
        <f>B153/E153</f>
        <v>8631.717597471023</v>
      </c>
      <c r="G153" s="159">
        <v>5796</v>
      </c>
    </row>
    <row r="154" spans="1:7" s="163" customFormat="1" ht="18" customHeight="1">
      <c r="A154" s="156" t="s">
        <v>359</v>
      </c>
      <c r="B154" s="156">
        <f>SUM(B155:B156)</f>
        <v>137295</v>
      </c>
      <c r="C154" s="156">
        <f>SUM(C155:C156)</f>
        <v>65039</v>
      </c>
      <c r="D154" s="156">
        <f>SUM(D155:D156)</f>
        <v>72256</v>
      </c>
      <c r="E154" s="492">
        <f>SUM(E155:E156)</f>
        <v>63.644999999999996</v>
      </c>
      <c r="F154" s="158">
        <f>B154/E154</f>
        <v>2157.20009427292</v>
      </c>
      <c r="G154" s="156">
        <f>SUM(G155:G156)</f>
        <v>52492</v>
      </c>
    </row>
    <row r="155" spans="1:7" ht="18" customHeight="1">
      <c r="A155" s="159" t="s">
        <v>360</v>
      </c>
      <c r="B155" s="159">
        <f>SUM(C155:D155)</f>
        <v>94631</v>
      </c>
      <c r="C155" s="159">
        <v>44278</v>
      </c>
      <c r="D155" s="159">
        <v>50353</v>
      </c>
      <c r="E155" s="493">
        <v>28.459</v>
      </c>
      <c r="F155" s="161">
        <f>B155/E155</f>
        <v>3325.1695421483537</v>
      </c>
      <c r="G155" s="159">
        <v>39885</v>
      </c>
    </row>
    <row r="156" spans="1:7" ht="18" customHeight="1">
      <c r="A156" s="159" t="s">
        <v>361</v>
      </c>
      <c r="B156" s="159">
        <f>SUM(C156:D156)</f>
        <v>42664</v>
      </c>
      <c r="C156" s="159">
        <v>20761</v>
      </c>
      <c r="D156" s="159">
        <v>21903</v>
      </c>
      <c r="E156" s="493">
        <v>35.186</v>
      </c>
      <c r="F156" s="161">
        <f>B156/E156</f>
        <v>1212.5277098846132</v>
      </c>
      <c r="G156" s="159">
        <v>12607</v>
      </c>
    </row>
    <row r="157" spans="1:7" s="163" customFormat="1" ht="18" customHeight="1">
      <c r="A157" s="156" t="s">
        <v>362</v>
      </c>
      <c r="B157" s="156">
        <f>SUM(B158:B159)</f>
        <v>81529</v>
      </c>
      <c r="C157" s="156">
        <f>SUM(C158:C159)</f>
        <v>38959</v>
      </c>
      <c r="D157" s="156">
        <f>SUM(D158:D159)</f>
        <v>42570</v>
      </c>
      <c r="E157" s="492">
        <f>SUM(E158:E159)</f>
        <v>16.662</v>
      </c>
      <c r="F157" s="158">
        <f>B157/E157</f>
        <v>4893.11007081983</v>
      </c>
      <c r="G157" s="156">
        <f>SUM(G158:G159)</f>
        <v>45772</v>
      </c>
    </row>
    <row r="158" spans="1:7" ht="18" customHeight="1">
      <c r="A158" s="159" t="s">
        <v>363</v>
      </c>
      <c r="B158" s="159">
        <f>SUM(C158:D158)</f>
        <v>49723</v>
      </c>
      <c r="C158" s="159">
        <v>23592</v>
      </c>
      <c r="D158" s="159">
        <v>26131</v>
      </c>
      <c r="E158" s="493">
        <v>9.984</v>
      </c>
      <c r="F158" s="161">
        <f>B158/E158</f>
        <v>4980.26842948718</v>
      </c>
      <c r="G158" s="159">
        <v>28044</v>
      </c>
    </row>
    <row r="159" spans="1:7" ht="18" customHeight="1">
      <c r="A159" s="159" t="s">
        <v>364</v>
      </c>
      <c r="B159" s="159">
        <f>SUM(C159:D159)</f>
        <v>31806</v>
      </c>
      <c r="C159" s="159">
        <v>15367</v>
      </c>
      <c r="D159" s="159">
        <v>16439</v>
      </c>
      <c r="E159" s="493">
        <v>6.678</v>
      </c>
      <c r="F159" s="161">
        <f>B159/E159</f>
        <v>4762.803234501348</v>
      </c>
      <c r="G159" s="159">
        <v>17728</v>
      </c>
    </row>
    <row r="160" spans="1:8" s="163" customFormat="1" ht="18" customHeight="1">
      <c r="A160" s="156" t="s">
        <v>365</v>
      </c>
      <c r="B160" s="156">
        <f>SUM(B161:B164)</f>
        <v>73280</v>
      </c>
      <c r="C160" s="156">
        <f>SUM(C161:C164)</f>
        <v>35190</v>
      </c>
      <c r="D160" s="156">
        <f>SUM(D161:D164)</f>
        <v>38090</v>
      </c>
      <c r="E160" s="492">
        <f>SUM(E161:E164)</f>
        <v>7.1259999999999994</v>
      </c>
      <c r="F160" s="158">
        <f>B160/E160</f>
        <v>10283.46898680887</v>
      </c>
      <c r="G160" s="156">
        <f>SUM(G161:G164)</f>
        <v>41294</v>
      </c>
      <c r="H160" s="164"/>
    </row>
    <row r="161" spans="1:7" s="163" customFormat="1" ht="18" customHeight="1">
      <c r="A161" s="159" t="s">
        <v>366</v>
      </c>
      <c r="B161" s="159">
        <f>SUM(C161:D161)</f>
        <v>9445</v>
      </c>
      <c r="C161" s="159">
        <v>4285</v>
      </c>
      <c r="D161" s="159">
        <v>5160</v>
      </c>
      <c r="E161" s="493">
        <v>1.136</v>
      </c>
      <c r="F161" s="161">
        <f>B161/E162</f>
        <v>8227.351916376307</v>
      </c>
      <c r="G161" s="159">
        <v>8698</v>
      </c>
    </row>
    <row r="162" spans="1:7" ht="18" customHeight="1">
      <c r="A162" s="159" t="s">
        <v>367</v>
      </c>
      <c r="B162" s="159">
        <f>SUM(C162:D162)</f>
        <v>15394</v>
      </c>
      <c r="C162" s="159">
        <v>7227</v>
      </c>
      <c r="D162" s="159">
        <v>8167</v>
      </c>
      <c r="E162" s="493">
        <v>1.148</v>
      </c>
      <c r="F162" s="161">
        <f>B162/E161</f>
        <v>13551.056338028171</v>
      </c>
      <c r="G162" s="159">
        <v>9498</v>
      </c>
    </row>
    <row r="163" spans="1:7" ht="18" customHeight="1">
      <c r="A163" s="159" t="s">
        <v>368</v>
      </c>
      <c r="B163" s="159">
        <f>SUM(C163:D163)</f>
        <v>30255</v>
      </c>
      <c r="C163" s="159">
        <v>14789</v>
      </c>
      <c r="D163" s="159">
        <v>15466</v>
      </c>
      <c r="E163" s="493">
        <v>2.559</v>
      </c>
      <c r="F163" s="161">
        <f>B163/E163</f>
        <v>11822.97772567409</v>
      </c>
      <c r="G163" s="159">
        <v>9890</v>
      </c>
    </row>
    <row r="164" spans="1:7" ht="18" customHeight="1">
      <c r="A164" s="159" t="s">
        <v>369</v>
      </c>
      <c r="B164" s="159">
        <f>SUM(C164:D164)</f>
        <v>18186</v>
      </c>
      <c r="C164" s="159">
        <v>8889</v>
      </c>
      <c r="D164" s="159">
        <v>9297</v>
      </c>
      <c r="E164" s="493">
        <v>2.283</v>
      </c>
      <c r="F164" s="161">
        <f>B164/E164</f>
        <v>7965.834428383706</v>
      </c>
      <c r="G164" s="159">
        <v>13208</v>
      </c>
    </row>
    <row r="165" spans="1:7" s="163" customFormat="1" ht="18" customHeight="1">
      <c r="A165" s="156" t="s">
        <v>370</v>
      </c>
      <c r="B165" s="156">
        <f>SUM(B166:B167)</f>
        <v>86643</v>
      </c>
      <c r="C165" s="156">
        <f>SUM(C166:C167)</f>
        <v>41663</v>
      </c>
      <c r="D165" s="156">
        <f>SUM(D166:D167)</f>
        <v>44980</v>
      </c>
      <c r="E165" s="492">
        <f>SUM(E166:E167)</f>
        <v>15.782</v>
      </c>
      <c r="F165" s="158">
        <f>B165/E165</f>
        <v>5489.988594601445</v>
      </c>
      <c r="G165" s="156">
        <f>SUM(G166:G167)</f>
        <v>31668</v>
      </c>
    </row>
    <row r="166" spans="1:7" s="163" customFormat="1" ht="18" customHeight="1">
      <c r="A166" s="159" t="s">
        <v>371</v>
      </c>
      <c r="B166" s="159">
        <f>SUM(C166:D166)</f>
        <v>51700</v>
      </c>
      <c r="C166" s="159">
        <v>25101</v>
      </c>
      <c r="D166" s="159">
        <v>26599</v>
      </c>
      <c r="E166" s="493">
        <v>9.066</v>
      </c>
      <c r="F166" s="161">
        <f>B166/E166</f>
        <v>5702.625193028899</v>
      </c>
      <c r="G166" s="159">
        <v>20391</v>
      </c>
    </row>
    <row r="167" spans="1:7" ht="18" customHeight="1">
      <c r="A167" s="159" t="s">
        <v>372</v>
      </c>
      <c r="B167" s="159">
        <f>SUM(C167:D167)</f>
        <v>34943</v>
      </c>
      <c r="C167" s="159">
        <v>16562</v>
      </c>
      <c r="D167" s="159">
        <v>18381</v>
      </c>
      <c r="E167" s="493">
        <v>6.716</v>
      </c>
      <c r="F167" s="161">
        <f>B167/E167</f>
        <v>5202.948183442525</v>
      </c>
      <c r="G167" s="159">
        <v>11277</v>
      </c>
    </row>
    <row r="168" spans="1:7" s="163" customFormat="1" ht="18" customHeight="1">
      <c r="A168" s="156" t="s">
        <v>373</v>
      </c>
      <c r="B168" s="156">
        <f>SUM(B169:B174)</f>
        <v>163317</v>
      </c>
      <c r="C168" s="156">
        <f>SUM(C169:C174)</f>
        <v>78158</v>
      </c>
      <c r="D168" s="156">
        <f>SUM(D169:D174)</f>
        <v>85159</v>
      </c>
      <c r="E168" s="492">
        <f>SUM(E169:E174)</f>
        <v>123.85900000000001</v>
      </c>
      <c r="F168" s="158">
        <f>B168/E168</f>
        <v>1318.5719245270832</v>
      </c>
      <c r="G168" s="156">
        <f>SUM(G169:G174)</f>
        <v>74635</v>
      </c>
    </row>
    <row r="169" spans="1:7" s="163" customFormat="1" ht="18" customHeight="1">
      <c r="A169" s="165" t="s">
        <v>374</v>
      </c>
      <c r="B169" s="159">
        <f aca="true" t="shared" si="4" ref="B169:B174">SUM(C169:D169)</f>
        <v>7528</v>
      </c>
      <c r="C169" s="159">
        <v>3663</v>
      </c>
      <c r="D169" s="159">
        <v>3865</v>
      </c>
      <c r="E169" s="493">
        <v>21.695</v>
      </c>
      <c r="F169" s="161">
        <f>B169/E169</f>
        <v>346.99239456095876</v>
      </c>
      <c r="G169" s="159">
        <v>2195</v>
      </c>
    </row>
    <row r="170" spans="1:7" ht="18" customHeight="1">
      <c r="A170" s="165" t="s">
        <v>375</v>
      </c>
      <c r="B170" s="159">
        <f t="shared" si="4"/>
        <v>65029</v>
      </c>
      <c r="C170" s="159">
        <v>30991</v>
      </c>
      <c r="D170" s="159">
        <v>34038</v>
      </c>
      <c r="E170" s="493">
        <v>14.297</v>
      </c>
      <c r="F170" s="161">
        <f>B170/E170</f>
        <v>4548.4367349793665</v>
      </c>
      <c r="G170" s="159">
        <v>28600</v>
      </c>
    </row>
    <row r="171" spans="1:7" ht="18" customHeight="1">
      <c r="A171" s="165" t="s">
        <v>376</v>
      </c>
      <c r="B171" s="159">
        <f t="shared" si="4"/>
        <v>15140</v>
      </c>
      <c r="C171" s="159">
        <v>7185</v>
      </c>
      <c r="D171" s="159">
        <v>7955</v>
      </c>
      <c r="E171" s="493">
        <v>17.458</v>
      </c>
      <c r="F171" s="161">
        <f>B171/E171</f>
        <v>867.2241952113645</v>
      </c>
      <c r="G171" s="159">
        <v>8063</v>
      </c>
    </row>
    <row r="172" spans="1:7" ht="18" customHeight="1">
      <c r="A172" s="165" t="s">
        <v>377</v>
      </c>
      <c r="B172" s="159">
        <f t="shared" si="4"/>
        <v>25913</v>
      </c>
      <c r="C172" s="159">
        <v>12408</v>
      </c>
      <c r="D172" s="159">
        <v>13505</v>
      </c>
      <c r="E172" s="493">
        <v>25.834</v>
      </c>
      <c r="F172" s="161">
        <f>B172/E172</f>
        <v>1003.0579856003716</v>
      </c>
      <c r="G172" s="159">
        <v>12830</v>
      </c>
    </row>
    <row r="173" spans="1:7" ht="18" customHeight="1">
      <c r="A173" s="165" t="s">
        <v>378</v>
      </c>
      <c r="B173" s="159">
        <f t="shared" si="4"/>
        <v>29181</v>
      </c>
      <c r="C173" s="159">
        <v>13955</v>
      </c>
      <c r="D173" s="159">
        <v>15226</v>
      </c>
      <c r="E173" s="493">
        <v>10.823</v>
      </c>
      <c r="F173" s="161">
        <f>B173/E173</f>
        <v>2696.2025316455697</v>
      </c>
      <c r="G173" s="159">
        <v>13588</v>
      </c>
    </row>
    <row r="174" spans="1:7" ht="18" customHeight="1">
      <c r="A174" s="165" t="s">
        <v>379</v>
      </c>
      <c r="B174" s="159">
        <f t="shared" si="4"/>
        <v>20526</v>
      </c>
      <c r="C174" s="159">
        <v>9956</v>
      </c>
      <c r="D174" s="159">
        <v>10570</v>
      </c>
      <c r="E174" s="493">
        <v>33.752</v>
      </c>
      <c r="F174" s="161">
        <f>B174/E174</f>
        <v>608.1417397487556</v>
      </c>
      <c r="G174" s="159">
        <v>9359</v>
      </c>
    </row>
    <row r="175" spans="1:7" s="163" customFormat="1" ht="18" customHeight="1">
      <c r="A175" s="156" t="s">
        <v>380</v>
      </c>
      <c r="B175" s="156">
        <f>SUM(B176:B177)</f>
        <v>122152</v>
      </c>
      <c r="C175" s="156">
        <f>SUM(C176:C177)</f>
        <v>55721</v>
      </c>
      <c r="D175" s="156">
        <f>SUM(D176:D177)</f>
        <v>66431</v>
      </c>
      <c r="E175" s="492">
        <f>SUM(E176:E177)</f>
        <v>22.157</v>
      </c>
      <c r="F175" s="158">
        <f>B175/E175</f>
        <v>5513.020715800875</v>
      </c>
      <c r="G175" s="156">
        <f>SUM(G176:G177)</f>
        <v>51056</v>
      </c>
    </row>
    <row r="176" spans="1:7" s="163" customFormat="1" ht="18" customHeight="1">
      <c r="A176" s="159" t="s">
        <v>381</v>
      </c>
      <c r="B176" s="159">
        <f>SUM(C176:D176)</f>
        <v>27422</v>
      </c>
      <c r="C176" s="159">
        <v>12343</v>
      </c>
      <c r="D176" s="159">
        <v>15079</v>
      </c>
      <c r="E176" s="493">
        <v>7.055</v>
      </c>
      <c r="F176" s="161">
        <f>B176/E176</f>
        <v>3886.888731396173</v>
      </c>
      <c r="G176" s="159">
        <v>11027</v>
      </c>
    </row>
    <row r="177" spans="1:7" ht="18" customHeight="1">
      <c r="A177" s="159" t="s">
        <v>382</v>
      </c>
      <c r="B177" s="159">
        <f>SUM(C177:D177)</f>
        <v>94730</v>
      </c>
      <c r="C177" s="159">
        <v>43378</v>
      </c>
      <c r="D177" s="159">
        <v>51352</v>
      </c>
      <c r="E177" s="493">
        <v>15.102</v>
      </c>
      <c r="F177" s="161">
        <f>B177/E177</f>
        <v>6272.67911534896</v>
      </c>
      <c r="G177" s="159">
        <v>40029</v>
      </c>
    </row>
    <row r="178" spans="1:9" s="163" customFormat="1" ht="18" customHeight="1">
      <c r="A178" s="156" t="s">
        <v>383</v>
      </c>
      <c r="B178" s="156">
        <f>SUM(B179:B182)</f>
        <v>114748</v>
      </c>
      <c r="C178" s="156">
        <f>SUM(C179:C182)</f>
        <v>52758</v>
      </c>
      <c r="D178" s="156">
        <f>SUM(D179:D182)</f>
        <v>61990</v>
      </c>
      <c r="E178" s="492">
        <f>SUM(E179:E182)</f>
        <v>19.265</v>
      </c>
      <c r="F178" s="158">
        <f>B178/E178</f>
        <v>5956.293797041267</v>
      </c>
      <c r="G178" s="156">
        <f>SUM(G179:G182)</f>
        <v>55960</v>
      </c>
      <c r="I178" s="164"/>
    </row>
    <row r="179" spans="1:7" ht="18" customHeight="1">
      <c r="A179" s="159" t="s">
        <v>384</v>
      </c>
      <c r="B179" s="159">
        <f>SUM(C179:D179)</f>
        <v>30067</v>
      </c>
      <c r="C179" s="159">
        <v>13868</v>
      </c>
      <c r="D179" s="159">
        <v>16199</v>
      </c>
      <c r="E179" s="493">
        <v>4.065</v>
      </c>
      <c r="F179" s="161">
        <f>B179/E179</f>
        <v>7396.555965559655</v>
      </c>
      <c r="G179" s="159">
        <v>12624</v>
      </c>
    </row>
    <row r="180" spans="1:7" ht="18" customHeight="1">
      <c r="A180" s="159" t="s">
        <v>385</v>
      </c>
      <c r="B180" s="159">
        <f>SUM(C180:D180)</f>
        <v>45538</v>
      </c>
      <c r="C180" s="159">
        <v>20940</v>
      </c>
      <c r="D180" s="159">
        <v>24598</v>
      </c>
      <c r="E180" s="493">
        <v>7.708</v>
      </c>
      <c r="F180" s="161">
        <f>B180/E180</f>
        <v>5907.887908666321</v>
      </c>
      <c r="G180" s="159">
        <v>25157</v>
      </c>
    </row>
    <row r="181" spans="1:7" ht="18" customHeight="1">
      <c r="A181" s="159" t="s">
        <v>386</v>
      </c>
      <c r="B181" s="159">
        <f>SUM(C181:D181)</f>
        <v>26043</v>
      </c>
      <c r="C181" s="159">
        <v>11919</v>
      </c>
      <c r="D181" s="159">
        <v>14124</v>
      </c>
      <c r="E181" s="493">
        <v>5.558</v>
      </c>
      <c r="F181" s="161">
        <f>B181/E181</f>
        <v>4685.678301547319</v>
      </c>
      <c r="G181" s="159">
        <v>12073</v>
      </c>
    </row>
    <row r="182" spans="1:7" ht="18" customHeight="1">
      <c r="A182" s="159" t="s">
        <v>387</v>
      </c>
      <c r="B182" s="159">
        <f>SUM(C182:D182)</f>
        <v>13100</v>
      </c>
      <c r="C182" s="159">
        <v>6031</v>
      </c>
      <c r="D182" s="159">
        <v>7069</v>
      </c>
      <c r="E182" s="493">
        <v>1.934</v>
      </c>
      <c r="F182" s="161">
        <f>B182/E182</f>
        <v>6773.526370217167</v>
      </c>
      <c r="G182" s="159">
        <v>6106</v>
      </c>
    </row>
    <row r="183" spans="1:7" s="163" customFormat="1" ht="18" customHeight="1">
      <c r="A183" s="156" t="s">
        <v>388</v>
      </c>
      <c r="B183" s="156">
        <f>SUM(B184:B186)</f>
        <v>81755</v>
      </c>
      <c r="C183" s="156">
        <f>SUM(C184:C186)</f>
        <v>38567</v>
      </c>
      <c r="D183" s="156">
        <f>SUM(D184:D186)</f>
        <v>43188</v>
      </c>
      <c r="E183" s="492">
        <f>SUM(E184:E186)</f>
        <v>12.565000000000001</v>
      </c>
      <c r="F183" s="158">
        <f>B183/E183</f>
        <v>6506.565857540787</v>
      </c>
      <c r="G183" s="156">
        <f>SUM(G184:G186)</f>
        <v>60490</v>
      </c>
    </row>
    <row r="184" spans="1:7" s="163" customFormat="1" ht="18" customHeight="1">
      <c r="A184" s="159" t="s">
        <v>389</v>
      </c>
      <c r="B184" s="159">
        <f>SUM(C184:D184)</f>
        <v>50502</v>
      </c>
      <c r="C184" s="159">
        <v>24181</v>
      </c>
      <c r="D184" s="159">
        <v>26321</v>
      </c>
      <c r="E184" s="493">
        <v>7.031</v>
      </c>
      <c r="F184" s="161">
        <f>B184/E184</f>
        <v>7182.762053761912</v>
      </c>
      <c r="G184" s="159">
        <v>32014</v>
      </c>
    </row>
    <row r="185" spans="1:7" ht="18" customHeight="1">
      <c r="A185" s="159" t="s">
        <v>390</v>
      </c>
      <c r="B185" s="159">
        <f>SUM(C185:D185)</f>
        <v>8463</v>
      </c>
      <c r="C185" s="159">
        <v>3932</v>
      </c>
      <c r="D185" s="159">
        <v>4531</v>
      </c>
      <c r="E185" s="493">
        <v>2.109</v>
      </c>
      <c r="F185" s="161">
        <f>B185/E185</f>
        <v>4012.802275960171</v>
      </c>
      <c r="G185" s="159">
        <v>12152</v>
      </c>
    </row>
    <row r="186" spans="1:7" ht="18" customHeight="1">
      <c r="A186" s="159" t="s">
        <v>391</v>
      </c>
      <c r="B186" s="159">
        <f>SUM(C186:D186)</f>
        <v>22790</v>
      </c>
      <c r="C186" s="159">
        <v>10454</v>
      </c>
      <c r="D186" s="159">
        <v>12336</v>
      </c>
      <c r="E186" s="493">
        <v>3.425</v>
      </c>
      <c r="F186" s="161">
        <f>B186/E186</f>
        <v>6654.014598540146</v>
      </c>
      <c r="G186" s="159">
        <v>16324</v>
      </c>
    </row>
    <row r="187" spans="1:7" s="163" customFormat="1" ht="18" customHeight="1">
      <c r="A187" s="156" t="s">
        <v>392</v>
      </c>
      <c r="B187" s="156">
        <f>SUM(B188:B188)</f>
        <v>115731</v>
      </c>
      <c r="C187" s="156">
        <f>SUM(C188)</f>
        <v>53828</v>
      </c>
      <c r="D187" s="156">
        <f>SUM(D188:D188)</f>
        <v>61903</v>
      </c>
      <c r="E187" s="492">
        <f>SUM(E188)</f>
        <v>23.678</v>
      </c>
      <c r="F187" s="158">
        <f>B187/E187</f>
        <v>4887.701663991891</v>
      </c>
      <c r="G187" s="156">
        <f>SUM(G188)</f>
        <v>57563</v>
      </c>
    </row>
    <row r="188" spans="1:7" ht="18" customHeight="1">
      <c r="A188" s="159" t="s">
        <v>393</v>
      </c>
      <c r="B188" s="159">
        <f>SUM(C188:D188)</f>
        <v>115731</v>
      </c>
      <c r="C188" s="159">
        <v>53828</v>
      </c>
      <c r="D188" s="159">
        <v>61903</v>
      </c>
      <c r="E188" s="493">
        <v>23.678</v>
      </c>
      <c r="F188" s="161">
        <f>B188/E188</f>
        <v>4887.701663991891</v>
      </c>
      <c r="G188" s="159">
        <v>57563</v>
      </c>
    </row>
    <row r="189" spans="1:7" s="163" customFormat="1" ht="18" customHeight="1">
      <c r="A189" s="156" t="s">
        <v>394</v>
      </c>
      <c r="B189" s="156">
        <f>SUM(B190:B190)</f>
        <v>89895</v>
      </c>
      <c r="C189" s="156">
        <f>SUM(C190)</f>
        <v>41610</v>
      </c>
      <c r="D189" s="156">
        <f>SUM(D190:D190)</f>
        <v>48285</v>
      </c>
      <c r="E189" s="492">
        <f>SUM(E190)</f>
        <v>28.124</v>
      </c>
      <c r="F189" s="158">
        <f>B189/E189</f>
        <v>3196.38031574456</v>
      </c>
      <c r="G189" s="156">
        <f>SUM(G190)</f>
        <v>33045</v>
      </c>
    </row>
    <row r="190" spans="1:7" ht="18" customHeight="1">
      <c r="A190" s="159" t="s">
        <v>395</v>
      </c>
      <c r="B190" s="159">
        <f>SUM(C190:D190)</f>
        <v>89895</v>
      </c>
      <c r="C190" s="159">
        <v>41610</v>
      </c>
      <c r="D190" s="159">
        <v>48285</v>
      </c>
      <c r="E190" s="493">
        <v>28.124</v>
      </c>
      <c r="F190" s="161">
        <f>B190/E190</f>
        <v>3196.38031574456</v>
      </c>
      <c r="G190" s="159">
        <v>33045</v>
      </c>
    </row>
    <row r="191" spans="1:7" s="163" customFormat="1" ht="18" customHeight="1">
      <c r="A191" s="156" t="s">
        <v>396</v>
      </c>
      <c r="B191" s="156">
        <f>SUM(B192:B194)</f>
        <v>27426</v>
      </c>
      <c r="C191" s="156">
        <f>SUM(C192:C194)</f>
        <v>13317</v>
      </c>
      <c r="D191" s="156">
        <f>SUM(D192:D194)</f>
        <v>14109</v>
      </c>
      <c r="E191" s="492">
        <f>SUM(E192:E194)</f>
        <v>1.416</v>
      </c>
      <c r="F191" s="158">
        <f>B191/E191</f>
        <v>19368.644067796613</v>
      </c>
      <c r="G191" s="156">
        <f>SUM(G192:G194)</f>
        <v>13277</v>
      </c>
    </row>
    <row r="192" spans="1:7" ht="18" customHeight="1">
      <c r="A192" s="159" t="s">
        <v>397</v>
      </c>
      <c r="B192" s="159">
        <f>SUM(C192:D192)</f>
        <v>8360</v>
      </c>
      <c r="C192" s="159">
        <v>4157</v>
      </c>
      <c r="D192" s="159">
        <v>4203</v>
      </c>
      <c r="E192" s="493">
        <v>0.484</v>
      </c>
      <c r="F192" s="161">
        <f>B192/E192</f>
        <v>17272.727272727272</v>
      </c>
      <c r="G192" s="159">
        <v>5021</v>
      </c>
    </row>
    <row r="193" spans="1:7" ht="18" customHeight="1">
      <c r="A193" s="159" t="s">
        <v>398</v>
      </c>
      <c r="B193" s="159">
        <f>SUM(C193:D193)</f>
        <v>8458</v>
      </c>
      <c r="C193" s="159">
        <v>4029</v>
      </c>
      <c r="D193" s="159">
        <v>4429</v>
      </c>
      <c r="E193" s="493">
        <v>0.449</v>
      </c>
      <c r="F193" s="161">
        <f>B193/E193</f>
        <v>18837.41648106904</v>
      </c>
      <c r="G193" s="159">
        <v>3759</v>
      </c>
    </row>
    <row r="194" spans="1:7" ht="18" customHeight="1">
      <c r="A194" s="159" t="s">
        <v>399</v>
      </c>
      <c r="B194" s="159">
        <f>SUM(C194:D194)</f>
        <v>10608</v>
      </c>
      <c r="C194" s="159">
        <v>5131</v>
      </c>
      <c r="D194" s="159">
        <v>5477</v>
      </c>
      <c r="E194" s="493">
        <v>0.483</v>
      </c>
      <c r="F194" s="161">
        <f>B194/E194</f>
        <v>21962.73291925466</v>
      </c>
      <c r="G194" s="159">
        <v>4497</v>
      </c>
    </row>
    <row r="195" spans="1:7" s="163" customFormat="1" ht="18" customHeight="1">
      <c r="A195" s="156" t="s">
        <v>400</v>
      </c>
      <c r="B195" s="156">
        <f>SUM(B196:B198)</f>
        <v>85048</v>
      </c>
      <c r="C195" s="156">
        <f>SUM(C196:C198)</f>
        <v>40560</v>
      </c>
      <c r="D195" s="156">
        <f>SUM(D196:D198)</f>
        <v>44488</v>
      </c>
      <c r="E195" s="492">
        <f>SUM(E196:E198)</f>
        <v>9.326</v>
      </c>
      <c r="F195" s="158">
        <f>B195/E195</f>
        <v>9119.450997212094</v>
      </c>
      <c r="G195" s="156">
        <f>SUM(G196:G198)</f>
        <v>36206</v>
      </c>
    </row>
    <row r="196" spans="1:7" s="163" customFormat="1" ht="18" customHeight="1">
      <c r="A196" s="159" t="s">
        <v>401</v>
      </c>
      <c r="B196" s="159">
        <f>SUM(C196:D196)</f>
        <v>20296</v>
      </c>
      <c r="C196" s="159">
        <v>10040</v>
      </c>
      <c r="D196" s="159">
        <v>10256</v>
      </c>
      <c r="E196" s="493">
        <v>4.041</v>
      </c>
      <c r="F196" s="161">
        <f>B196/E196</f>
        <v>5022.519178421182</v>
      </c>
      <c r="G196" s="159">
        <v>12607</v>
      </c>
    </row>
    <row r="197" spans="1:7" s="163" customFormat="1" ht="18" customHeight="1">
      <c r="A197" s="159" t="s">
        <v>402</v>
      </c>
      <c r="B197" s="159">
        <f>SUM(C197:D197)</f>
        <v>42058</v>
      </c>
      <c r="C197" s="159">
        <v>19783</v>
      </c>
      <c r="D197" s="159">
        <v>22275</v>
      </c>
      <c r="E197" s="493">
        <v>3.195</v>
      </c>
      <c r="F197" s="161">
        <f>B197/E197</f>
        <v>13163.693270735524</v>
      </c>
      <c r="G197" s="159">
        <v>15083</v>
      </c>
    </row>
    <row r="198" spans="1:7" ht="18" customHeight="1">
      <c r="A198" s="159" t="s">
        <v>403</v>
      </c>
      <c r="B198" s="159">
        <f>SUM(C198:D198)</f>
        <v>22694</v>
      </c>
      <c r="C198" s="159">
        <v>10737</v>
      </c>
      <c r="D198" s="159">
        <v>11957</v>
      </c>
      <c r="E198" s="493">
        <v>2.09</v>
      </c>
      <c r="F198" s="161">
        <f>B198/E198</f>
        <v>10858.373205741627</v>
      </c>
      <c r="G198" s="159">
        <v>8516</v>
      </c>
    </row>
    <row r="199" spans="1:7" s="163" customFormat="1" ht="18" customHeight="1">
      <c r="A199" s="156" t="s">
        <v>404</v>
      </c>
      <c r="B199" s="156">
        <f>SUM(B200:B202)</f>
        <v>188163</v>
      </c>
      <c r="C199" s="156">
        <f>SUM(C200:C202)</f>
        <v>88764</v>
      </c>
      <c r="D199" s="156">
        <f>SUM(D200:D202)</f>
        <v>99399</v>
      </c>
      <c r="E199" s="492">
        <f>SUM(E200:E202)</f>
        <v>44.614999999999995</v>
      </c>
      <c r="F199" s="158">
        <f>B199/E199</f>
        <v>4217.482909335426</v>
      </c>
      <c r="G199" s="156">
        <f>SUM(G200:G202)</f>
        <v>88623</v>
      </c>
    </row>
    <row r="200" spans="1:8" s="163" customFormat="1" ht="18" customHeight="1">
      <c r="A200" s="159" t="s">
        <v>405</v>
      </c>
      <c r="B200" s="159">
        <f>SUM(C200:D200)</f>
        <v>83201</v>
      </c>
      <c r="C200" s="159">
        <v>39471</v>
      </c>
      <c r="D200" s="159">
        <v>43730</v>
      </c>
      <c r="E200" s="493">
        <v>12.44</v>
      </c>
      <c r="F200" s="161">
        <f>B200/E200</f>
        <v>6688.183279742766</v>
      </c>
      <c r="G200" s="159">
        <v>39691</v>
      </c>
      <c r="H200" s="164"/>
    </row>
    <row r="201" spans="1:7" ht="18" customHeight="1">
      <c r="A201" s="159" t="s">
        <v>406</v>
      </c>
      <c r="B201" s="159">
        <f>SUM(C201:D201)</f>
        <v>73788</v>
      </c>
      <c r="C201" s="159">
        <v>34449</v>
      </c>
      <c r="D201" s="159">
        <v>39339</v>
      </c>
      <c r="E201" s="493">
        <v>18.659</v>
      </c>
      <c r="F201" s="161">
        <f>B201/E201</f>
        <v>3954.5527627418405</v>
      </c>
      <c r="G201" s="159">
        <v>30191</v>
      </c>
    </row>
    <row r="202" spans="1:7" ht="18" customHeight="1">
      <c r="A202" s="159" t="s">
        <v>407</v>
      </c>
      <c r="B202" s="159">
        <f>SUM(C202:D202)</f>
        <v>31174</v>
      </c>
      <c r="C202" s="159">
        <v>14844</v>
      </c>
      <c r="D202" s="159">
        <v>16330</v>
      </c>
      <c r="E202" s="493">
        <v>13.516</v>
      </c>
      <c r="F202" s="161">
        <f>B202/E202</f>
        <v>2306.451612903226</v>
      </c>
      <c r="G202" s="159">
        <v>18741</v>
      </c>
    </row>
    <row r="203" spans="1:7" s="163" customFormat="1" ht="18" customHeight="1">
      <c r="A203" s="156" t="s">
        <v>408</v>
      </c>
      <c r="B203" s="156">
        <f>SUM(B204:B205)</f>
        <v>150285</v>
      </c>
      <c r="C203" s="156">
        <f>SUM(C204:C205)</f>
        <v>70457</v>
      </c>
      <c r="D203" s="156">
        <f>SUM(D204:D205)</f>
        <v>79828</v>
      </c>
      <c r="E203" s="492">
        <f>SUM(E204:E205)</f>
        <v>35.825</v>
      </c>
      <c r="F203" s="158">
        <f>B203/E203</f>
        <v>4194.9755757152825</v>
      </c>
      <c r="G203" s="156">
        <f>SUM(G204:G205)</f>
        <v>55308</v>
      </c>
    </row>
    <row r="204" spans="1:7" ht="18" customHeight="1">
      <c r="A204" s="159" t="s">
        <v>409</v>
      </c>
      <c r="B204" s="159">
        <f>SUM(C204:D204)</f>
        <v>74390</v>
      </c>
      <c r="C204" s="159">
        <v>34606</v>
      </c>
      <c r="D204" s="159">
        <v>39784</v>
      </c>
      <c r="E204" s="493">
        <v>18.789</v>
      </c>
      <c r="F204" s="161">
        <f>B204/E204</f>
        <v>3959.2314652190107</v>
      </c>
      <c r="G204" s="159">
        <v>26279</v>
      </c>
    </row>
    <row r="205" spans="1:7" ht="18" customHeight="1">
      <c r="A205" s="159" t="s">
        <v>410</v>
      </c>
      <c r="B205" s="159">
        <f>SUM(C205:D205)</f>
        <v>75895</v>
      </c>
      <c r="C205" s="159">
        <v>35851</v>
      </c>
      <c r="D205" s="159">
        <v>40044</v>
      </c>
      <c r="E205" s="493">
        <v>17.036</v>
      </c>
      <c r="F205" s="161">
        <f>B205/E205</f>
        <v>4454.9776942944345</v>
      </c>
      <c r="G205" s="159">
        <v>29029</v>
      </c>
    </row>
    <row r="206" spans="1:7" s="163" customFormat="1" ht="18" customHeight="1">
      <c r="A206" s="156" t="s">
        <v>411</v>
      </c>
      <c r="B206" s="158">
        <f>SUM(B207:B214)</f>
        <v>157224</v>
      </c>
      <c r="C206" s="158">
        <f>SUM(C207:C214)</f>
        <v>76681</v>
      </c>
      <c r="D206" s="158">
        <f>SUM(D207:D214)</f>
        <v>80543</v>
      </c>
      <c r="E206" s="492">
        <f>SUM(E207:E214)</f>
        <v>236.261</v>
      </c>
      <c r="F206" s="158">
        <f>B206/E206</f>
        <v>665.4674279716077</v>
      </c>
      <c r="G206" s="158">
        <f>SUM(G207:G214)</f>
        <v>53030</v>
      </c>
    </row>
    <row r="207" spans="1:7" ht="18" customHeight="1">
      <c r="A207" s="159" t="s">
        <v>412</v>
      </c>
      <c r="B207" s="159">
        <f aca="true" t="shared" si="5" ref="B207:B214">SUM(C207:D207)</f>
        <v>34842</v>
      </c>
      <c r="C207" s="159">
        <v>16989</v>
      </c>
      <c r="D207" s="159">
        <v>17853</v>
      </c>
      <c r="E207" s="493">
        <v>38.132</v>
      </c>
      <c r="F207" s="161">
        <f>B207/E207</f>
        <v>913.7207594671142</v>
      </c>
      <c r="G207" s="159">
        <v>13397</v>
      </c>
    </row>
    <row r="208" spans="1:7" ht="18" customHeight="1">
      <c r="A208" s="159" t="s">
        <v>413</v>
      </c>
      <c r="B208" s="159">
        <f t="shared" si="5"/>
        <v>8456</v>
      </c>
      <c r="C208" s="159">
        <v>4206</v>
      </c>
      <c r="D208" s="159">
        <v>4250</v>
      </c>
      <c r="E208" s="493">
        <v>30.849</v>
      </c>
      <c r="F208" s="161">
        <f>B208/E208</f>
        <v>274.1093714545042</v>
      </c>
      <c r="G208" s="159">
        <v>1919</v>
      </c>
    </row>
    <row r="209" spans="1:7" ht="18" customHeight="1">
      <c r="A209" s="159" t="s">
        <v>414</v>
      </c>
      <c r="B209" s="159">
        <f t="shared" si="5"/>
        <v>9940</v>
      </c>
      <c r="C209" s="159">
        <v>4898</v>
      </c>
      <c r="D209" s="159">
        <v>5042</v>
      </c>
      <c r="E209" s="493">
        <v>38.867</v>
      </c>
      <c r="F209" s="161">
        <f>B209/E209</f>
        <v>255.74394730748452</v>
      </c>
      <c r="G209" s="159">
        <v>3035</v>
      </c>
    </row>
    <row r="210" spans="1:7" ht="18" customHeight="1">
      <c r="A210" s="159" t="s">
        <v>415</v>
      </c>
      <c r="B210" s="159">
        <f t="shared" si="5"/>
        <v>16275</v>
      </c>
      <c r="C210" s="159">
        <v>7935</v>
      </c>
      <c r="D210" s="159">
        <v>8340</v>
      </c>
      <c r="E210" s="493">
        <v>17.75</v>
      </c>
      <c r="F210" s="161">
        <f>B210/E210</f>
        <v>916.9014084507043</v>
      </c>
      <c r="G210" s="159">
        <v>5452</v>
      </c>
    </row>
    <row r="211" spans="1:7" ht="18" customHeight="1">
      <c r="A211" s="159" t="s">
        <v>416</v>
      </c>
      <c r="B211" s="159">
        <f t="shared" si="5"/>
        <v>32331</v>
      </c>
      <c r="C211" s="159">
        <v>15864</v>
      </c>
      <c r="D211" s="159">
        <v>16467</v>
      </c>
      <c r="E211" s="493">
        <v>22.524</v>
      </c>
      <c r="F211" s="161">
        <f>B211/E211</f>
        <v>1435.4022376132125</v>
      </c>
      <c r="G211" s="159">
        <v>10131</v>
      </c>
    </row>
    <row r="212" spans="1:7" ht="18" customHeight="1">
      <c r="A212" s="159" t="s">
        <v>417</v>
      </c>
      <c r="B212" s="159">
        <f t="shared" si="5"/>
        <v>8772</v>
      </c>
      <c r="C212" s="159">
        <v>4351</v>
      </c>
      <c r="D212" s="159">
        <v>4421</v>
      </c>
      <c r="E212" s="493">
        <v>24.789</v>
      </c>
      <c r="F212" s="161">
        <f>B212/E212</f>
        <v>353.86663439428776</v>
      </c>
      <c r="G212" s="159">
        <v>2410</v>
      </c>
    </row>
    <row r="213" spans="1:7" ht="18" customHeight="1">
      <c r="A213" s="159" t="s">
        <v>418</v>
      </c>
      <c r="B213" s="159">
        <f t="shared" si="5"/>
        <v>28513</v>
      </c>
      <c r="C213" s="159">
        <v>13691</v>
      </c>
      <c r="D213" s="159">
        <v>14822</v>
      </c>
      <c r="E213" s="493">
        <v>33.358</v>
      </c>
      <c r="F213" s="161">
        <f>B213/E213</f>
        <v>854.7574794651958</v>
      </c>
      <c r="G213" s="159">
        <v>11135</v>
      </c>
    </row>
    <row r="214" spans="1:7" ht="18" customHeight="1">
      <c r="A214" s="159" t="s">
        <v>419</v>
      </c>
      <c r="B214" s="159">
        <f t="shared" si="5"/>
        <v>18095</v>
      </c>
      <c r="C214" s="159">
        <v>8747</v>
      </c>
      <c r="D214" s="159">
        <v>9348</v>
      </c>
      <c r="E214" s="493">
        <v>29.992</v>
      </c>
      <c r="F214" s="161">
        <f>B214/E214</f>
        <v>603.3275540144039</v>
      </c>
      <c r="G214" s="159">
        <v>5551</v>
      </c>
    </row>
    <row r="215" spans="1:7" s="163" customFormat="1" ht="18" customHeight="1">
      <c r="A215" s="156" t="s">
        <v>420</v>
      </c>
      <c r="B215" s="156">
        <f>SUM(B216:B217)</f>
        <v>109858</v>
      </c>
      <c r="C215" s="156">
        <f>SUM(C216:C217)</f>
        <v>52596</v>
      </c>
      <c r="D215" s="156">
        <f>SUM(D216:D217)</f>
        <v>57262</v>
      </c>
      <c r="E215" s="492">
        <f>SUM(E216:E217)</f>
        <v>22.841</v>
      </c>
      <c r="F215" s="158">
        <f>B215/E215</f>
        <v>4809.6843395648175</v>
      </c>
      <c r="G215" s="156">
        <f>SUM(G216:G217)</f>
        <v>46764</v>
      </c>
    </row>
    <row r="216" spans="1:7" s="163" customFormat="1" ht="18" customHeight="1">
      <c r="A216" s="159" t="s">
        <v>421</v>
      </c>
      <c r="B216" s="159">
        <f>SUM(C216:D216)</f>
        <v>28824</v>
      </c>
      <c r="C216" s="159">
        <v>13518</v>
      </c>
      <c r="D216" s="159">
        <v>15306</v>
      </c>
      <c r="E216" s="493">
        <v>5.955</v>
      </c>
      <c r="F216" s="161">
        <f>B216/E216</f>
        <v>4840.302267002518</v>
      </c>
      <c r="G216" s="159">
        <v>12798</v>
      </c>
    </row>
    <row r="217" spans="1:7" ht="18" customHeight="1">
      <c r="A217" s="159" t="s">
        <v>422</v>
      </c>
      <c r="B217" s="159">
        <f>SUM(C217:D217)</f>
        <v>81034</v>
      </c>
      <c r="C217" s="159">
        <v>39078</v>
      </c>
      <c r="D217" s="159">
        <v>41956</v>
      </c>
      <c r="E217" s="493">
        <v>16.886</v>
      </c>
      <c r="F217" s="161">
        <f>B217/E217</f>
        <v>4798.886651664101</v>
      </c>
      <c r="G217" s="159">
        <v>33966</v>
      </c>
    </row>
    <row r="218" spans="1:7" s="163" customFormat="1" ht="18" customHeight="1">
      <c r="A218" s="156" t="s">
        <v>423</v>
      </c>
      <c r="B218" s="156">
        <f>SUM(B219:B221)</f>
        <v>78207</v>
      </c>
      <c r="C218" s="156">
        <f>SUM(C219:C221)</f>
        <v>35884</v>
      </c>
      <c r="D218" s="156">
        <f>SUM(D219:D221)</f>
        <v>42323</v>
      </c>
      <c r="E218" s="492">
        <f>SUM(E219:E221)</f>
        <v>15.033000000000001</v>
      </c>
      <c r="F218" s="158">
        <f>B218/E218</f>
        <v>5202.354819397326</v>
      </c>
      <c r="G218" s="156">
        <f>SUM(G219:G221)</f>
        <v>55133</v>
      </c>
    </row>
    <row r="219" spans="1:7" s="163" customFormat="1" ht="18" customHeight="1">
      <c r="A219" s="159" t="s">
        <v>424</v>
      </c>
      <c r="B219" s="159">
        <f>SUM(C219:D219)</f>
        <v>16688</v>
      </c>
      <c r="C219" s="159">
        <v>7905</v>
      </c>
      <c r="D219" s="159">
        <v>8783</v>
      </c>
      <c r="E219" s="493">
        <v>5.408</v>
      </c>
      <c r="F219" s="161">
        <f>B219/E219</f>
        <v>3085.798816568047</v>
      </c>
      <c r="G219" s="159">
        <v>14249</v>
      </c>
    </row>
    <row r="220" spans="1:7" ht="18" customHeight="1">
      <c r="A220" s="159" t="s">
        <v>425</v>
      </c>
      <c r="B220" s="159">
        <f>SUM(C220:D220)</f>
        <v>38939</v>
      </c>
      <c r="C220" s="159">
        <v>17694</v>
      </c>
      <c r="D220" s="159">
        <v>21245</v>
      </c>
      <c r="E220" s="493">
        <v>4.283</v>
      </c>
      <c r="F220" s="161">
        <f>B220/E220</f>
        <v>9091.524632267101</v>
      </c>
      <c r="G220" s="159">
        <v>22041</v>
      </c>
    </row>
    <row r="221" spans="1:7" ht="18" customHeight="1">
      <c r="A221" s="159" t="s">
        <v>426</v>
      </c>
      <c r="B221" s="159">
        <f>SUM(C221:D221)</f>
        <v>22580</v>
      </c>
      <c r="C221" s="159">
        <v>10285</v>
      </c>
      <c r="D221" s="159">
        <v>12295</v>
      </c>
      <c r="E221" s="493">
        <v>5.342</v>
      </c>
      <c r="F221" s="161">
        <f>B221/E221</f>
        <v>4226.8813178584805</v>
      </c>
      <c r="G221" s="159">
        <v>18843</v>
      </c>
    </row>
    <row r="222" spans="1:10" s="163" customFormat="1" ht="18.75" customHeight="1">
      <c r="A222" s="168" t="s">
        <v>14</v>
      </c>
      <c r="B222" s="166">
        <f>SUM(C222:D222)</f>
        <v>5673560</v>
      </c>
      <c r="C222" s="167">
        <f>C3+C7+C12+C18+C21+C27+C32+C36+C38+C44+C51+C54+C57+C65+C68+C73+C76+C82+C85+C88+C92+C95+C97+C99+C104+C110+C114+C119+C123+C129+C131+C133+C146+C154+C157+C160+C165+C168+C175+C178+C183+C187+C189+C191+C195+C199+C203+C206+C215+C218</f>
        <v>2690754</v>
      </c>
      <c r="D222" s="167">
        <f>D3+D7+D12+D18+D21+D27+D32+D36+D38+D44+D51+D54+D57+D65+D68+D73+D76+D82+D85+D88+D92+D95+D97+D99+D104+D110+D114+D119+D123+D129+D131+D133+D146+D154+D157+D160+D165+D168+D175+D178+D183+D187+D189+D191+D195+D199+D203+D206+D215+D218</f>
        <v>2982806</v>
      </c>
      <c r="E222" s="494">
        <f>E3+E7+E12+E18+E21+E27+E32+E36+E38+E44+E51+E54+E57+E65+E68+E73+E76+E82+E85+E88+E92+E95+E97+E99+E104+E110+E114+E119+E123+E129+E131+E133+E146+E154+E157+E160+E165+E168+E175+E178+E183+E187+E189+E191+E195+E199+E203+E206+E215+E218</f>
        <v>1568.7369999999999</v>
      </c>
      <c r="F222" s="167">
        <f>B222/E222</f>
        <v>3616.641922769719</v>
      </c>
      <c r="G222" s="167">
        <f>G3+G7+G12+G18+G21+G27+G32+G36+G38+G44+G51+G54+G57+G65+G68+G73+G76+G82+G85+G88+G92+G95+G97+G99+G104+G110+G114+G119+G123+G129+G131+G133+G146+G154+G157+G160+G165+G168+G175+G178+G183+G187+G189+G191+G195+G199+G203+G206+G215+G218</f>
        <v>2522855</v>
      </c>
      <c r="H222" s="164"/>
      <c r="J222" s="164"/>
    </row>
    <row r="223" spans="1:10" s="584" customFormat="1" ht="18.75" customHeight="1">
      <c r="A223" s="584" t="s">
        <v>427</v>
      </c>
      <c r="D223" s="585"/>
      <c r="E223" s="585"/>
      <c r="F223" s="585"/>
      <c r="G223" s="585"/>
      <c r="H223" s="585"/>
      <c r="I223" s="585"/>
      <c r="J223" s="585"/>
    </row>
    <row r="224" spans="1:10" s="584" customFormat="1" ht="18.75" customHeight="1">
      <c r="A224" s="584" t="s">
        <v>756</v>
      </c>
      <c r="D224" s="585"/>
      <c r="E224" s="586"/>
      <c r="F224" s="585"/>
      <c r="G224" s="585"/>
      <c r="H224" s="585"/>
      <c r="I224" s="585"/>
      <c r="J224" s="585"/>
    </row>
    <row r="225" ht="18" customHeight="1">
      <c r="G225" s="498"/>
    </row>
    <row r="226" ht="18" customHeight="1">
      <c r="G226" s="498"/>
    </row>
    <row r="227" ht="18" customHeight="1">
      <c r="G227" s="498"/>
    </row>
    <row r="228" ht="18" customHeight="1">
      <c r="G228" s="498"/>
    </row>
    <row r="229" ht="18" customHeight="1">
      <c r="G229" s="498"/>
    </row>
    <row r="230" ht="18" customHeight="1">
      <c r="G230" s="498"/>
    </row>
    <row r="231" ht="18" customHeight="1">
      <c r="G231" s="498"/>
    </row>
    <row r="232" ht="18" customHeight="1">
      <c r="G232" s="498"/>
    </row>
    <row r="233" ht="18" customHeight="1">
      <c r="G233" s="498"/>
    </row>
    <row r="234" ht="18" customHeight="1">
      <c r="G234" s="498"/>
    </row>
    <row r="235" ht="18" customHeight="1">
      <c r="G235" s="498"/>
    </row>
    <row r="236" ht="18" customHeight="1">
      <c r="G236" s="498"/>
    </row>
    <row r="237" ht="18" customHeight="1">
      <c r="G237" s="498"/>
    </row>
    <row r="238" ht="18" customHeight="1">
      <c r="G238" s="498"/>
    </row>
    <row r="239" ht="18" customHeight="1">
      <c r="G239" s="498"/>
    </row>
    <row r="240" ht="18" customHeight="1">
      <c r="G240" s="498"/>
    </row>
    <row r="241" ht="18" customHeight="1">
      <c r="G241" s="498"/>
    </row>
    <row r="242" ht="18" customHeight="1">
      <c r="G242" s="498"/>
    </row>
    <row r="243" ht="18" customHeight="1">
      <c r="G243" s="498"/>
    </row>
    <row r="244" ht="18" customHeight="1">
      <c r="G244" s="498"/>
    </row>
    <row r="245" ht="18" customHeight="1">
      <c r="G245" s="498"/>
    </row>
    <row r="246" ht="18" customHeight="1">
      <c r="G246" s="498"/>
    </row>
    <row r="247" ht="18" customHeight="1">
      <c r="G247" s="498"/>
    </row>
    <row r="248" ht="18" customHeight="1">
      <c r="G248" s="498"/>
    </row>
    <row r="249" ht="18" customHeight="1">
      <c r="G249" s="498"/>
    </row>
    <row r="250" ht="18" customHeight="1">
      <c r="G250" s="498"/>
    </row>
    <row r="251" ht="18" customHeight="1">
      <c r="G251" s="498"/>
    </row>
    <row r="252" ht="18" customHeight="1">
      <c r="G252" s="498"/>
    </row>
    <row r="253" ht="18" customHeight="1">
      <c r="G253" s="498"/>
    </row>
    <row r="254" ht="18" customHeight="1">
      <c r="G254" s="498"/>
    </row>
    <row r="255" ht="18" customHeight="1">
      <c r="G255" s="498"/>
    </row>
    <row r="256" ht="18" customHeight="1">
      <c r="G256" s="498"/>
    </row>
    <row r="257" ht="18" customHeight="1">
      <c r="G257" s="498"/>
    </row>
    <row r="258" ht="18" customHeight="1">
      <c r="G258" s="498"/>
    </row>
    <row r="259" ht="18" customHeight="1">
      <c r="G259" s="498"/>
    </row>
    <row r="260" ht="18" customHeight="1">
      <c r="G260" s="498"/>
    </row>
    <row r="261" ht="18" customHeight="1">
      <c r="G261" s="498"/>
    </row>
    <row r="262" ht="18" customHeight="1">
      <c r="G262" s="498"/>
    </row>
    <row r="263" ht="18" customHeight="1">
      <c r="G263" s="498"/>
    </row>
    <row r="264" ht="18" customHeight="1">
      <c r="G264" s="498"/>
    </row>
    <row r="265" ht="18" customHeight="1">
      <c r="G265" s="498"/>
    </row>
    <row r="266" ht="18" customHeight="1">
      <c r="G266" s="498"/>
    </row>
    <row r="267" ht="18" customHeight="1">
      <c r="G267" s="498"/>
    </row>
    <row r="268" ht="18" customHeight="1">
      <c r="G268" s="498"/>
    </row>
    <row r="269" ht="18" customHeight="1">
      <c r="G269" s="498"/>
    </row>
    <row r="270" ht="18" customHeight="1">
      <c r="G270" s="498"/>
    </row>
    <row r="271" ht="18" customHeight="1">
      <c r="G271" s="498"/>
    </row>
    <row r="272" ht="18" customHeight="1">
      <c r="G272" s="498"/>
    </row>
    <row r="273" ht="18" customHeight="1">
      <c r="G273" s="498"/>
    </row>
    <row r="274" ht="18" customHeight="1">
      <c r="G274" s="498"/>
    </row>
    <row r="275" ht="18" customHeight="1">
      <c r="G275" s="498"/>
    </row>
    <row r="276" ht="18" customHeight="1">
      <c r="G276" s="498"/>
    </row>
    <row r="277" ht="18" customHeight="1">
      <c r="G277" s="498"/>
    </row>
    <row r="278" ht="18" customHeight="1">
      <c r="G278" s="498"/>
    </row>
    <row r="279" ht="18" customHeight="1">
      <c r="G279" s="498"/>
    </row>
    <row r="280" ht="18" customHeight="1">
      <c r="G280" s="498"/>
    </row>
    <row r="281" ht="18" customHeight="1">
      <c r="G281" s="498"/>
    </row>
    <row r="282" ht="18" customHeight="1">
      <c r="G282" s="498"/>
    </row>
    <row r="283" ht="18" customHeight="1">
      <c r="G283" s="498"/>
    </row>
    <row r="284" ht="18" customHeight="1">
      <c r="G284" s="498"/>
    </row>
    <row r="285" ht="18" customHeight="1">
      <c r="G285" s="498"/>
    </row>
    <row r="286" ht="18" customHeight="1">
      <c r="G286" s="498"/>
    </row>
    <row r="287" ht="18" customHeight="1">
      <c r="G287" s="498"/>
    </row>
    <row r="288" ht="18" customHeight="1">
      <c r="G288" s="498"/>
    </row>
    <row r="289" ht="18" customHeight="1">
      <c r="G289" s="498"/>
    </row>
    <row r="290" ht="18" customHeight="1">
      <c r="G290" s="498"/>
    </row>
    <row r="291" ht="18" customHeight="1">
      <c r="G291" s="498"/>
    </row>
    <row r="292" ht="18" customHeight="1">
      <c r="G292" s="498"/>
    </row>
  </sheetData>
  <sheetProtection/>
  <printOptions/>
  <pageMargins left="0.7480314960629921" right="0.7480314960629921" top="0.984251968503937" bottom="0.984251968503937" header="0.5118110236220472" footer="0.5118110236220472"/>
  <pageSetup orientation="portrait" paperSize="9" scale="94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C00000"/>
  </sheetPr>
  <dimension ref="A1:G53"/>
  <sheetViews>
    <sheetView showGridLines="0" zoomScalePageLayoutView="0" workbookViewId="0" topLeftCell="A1">
      <selection activeCell="N10" sqref="N10"/>
    </sheetView>
  </sheetViews>
  <sheetFormatPr defaultColWidth="9.140625" defaultRowHeight="23.25"/>
  <cols>
    <col min="1" max="1" width="19.7109375" style="379" customWidth="1"/>
    <col min="2" max="2" width="15.140625" style="379" customWidth="1"/>
    <col min="3" max="3" width="14.140625" style="379" customWidth="1"/>
    <col min="4" max="4" width="13.140625" style="379" customWidth="1"/>
    <col min="5" max="5" width="12.140625" style="379" customWidth="1"/>
    <col min="6" max="6" width="8.8515625" style="379" customWidth="1"/>
    <col min="7" max="7" width="8.00390625" style="381" customWidth="1"/>
    <col min="8" max="16384" width="9.140625" style="379" customWidth="1"/>
  </cols>
  <sheetData>
    <row r="1" spans="1:7" ht="21">
      <c r="A1" s="821" t="s">
        <v>623</v>
      </c>
      <c r="B1" s="821"/>
      <c r="C1" s="821"/>
      <c r="D1" s="821"/>
      <c r="E1" s="821"/>
      <c r="F1" s="821"/>
      <c r="G1" s="821"/>
    </row>
    <row r="2" spans="1:7" ht="23.25" customHeight="1">
      <c r="A2" s="554" t="s">
        <v>0</v>
      </c>
      <c r="B2" s="554" t="s">
        <v>829</v>
      </c>
      <c r="C2" s="554" t="s">
        <v>830</v>
      </c>
      <c r="D2" s="554" t="s">
        <v>578</v>
      </c>
      <c r="E2" s="554" t="s">
        <v>579</v>
      </c>
      <c r="F2" s="554" t="s">
        <v>580</v>
      </c>
      <c r="G2" s="825" t="s">
        <v>1</v>
      </c>
    </row>
    <row r="3" spans="1:7" s="386" customFormat="1" ht="18.75" customHeight="1">
      <c r="A3" s="548" t="s">
        <v>132</v>
      </c>
      <c r="B3" s="388">
        <v>2</v>
      </c>
      <c r="C3" s="388">
        <v>3</v>
      </c>
      <c r="D3" s="388" t="s">
        <v>86</v>
      </c>
      <c r="E3" s="388">
        <v>12</v>
      </c>
      <c r="F3" s="388">
        <v>5</v>
      </c>
      <c r="G3" s="389">
        <f>SUM(B3:F3)</f>
        <v>22</v>
      </c>
    </row>
    <row r="4" spans="1:7" s="386" customFormat="1" ht="18.75" customHeight="1">
      <c r="A4" s="548" t="s">
        <v>102</v>
      </c>
      <c r="B4" s="388">
        <v>6</v>
      </c>
      <c r="C4" s="388" t="s">
        <v>86</v>
      </c>
      <c r="D4" s="388" t="s">
        <v>86</v>
      </c>
      <c r="E4" s="388">
        <v>26</v>
      </c>
      <c r="F4" s="388">
        <v>15</v>
      </c>
      <c r="G4" s="389">
        <f>SUM(B4:F4)</f>
        <v>47</v>
      </c>
    </row>
    <row r="5" spans="1:7" s="386" customFormat="1" ht="18.75" customHeight="1">
      <c r="A5" s="548" t="s">
        <v>97</v>
      </c>
      <c r="B5" s="388" t="s">
        <v>86</v>
      </c>
      <c r="C5" s="388" t="s">
        <v>86</v>
      </c>
      <c r="D5" s="388" t="s">
        <v>86</v>
      </c>
      <c r="E5" s="388">
        <v>6</v>
      </c>
      <c r="F5" s="388">
        <v>9</v>
      </c>
      <c r="G5" s="389">
        <f>SUM(B5:F5)</f>
        <v>15</v>
      </c>
    </row>
    <row r="6" spans="1:7" s="386" customFormat="1" ht="18.75" customHeight="1">
      <c r="A6" s="548" t="s">
        <v>103</v>
      </c>
      <c r="B6" s="388">
        <v>7</v>
      </c>
      <c r="C6" s="388">
        <v>3</v>
      </c>
      <c r="D6" s="388" t="s">
        <v>86</v>
      </c>
      <c r="E6" s="388">
        <v>5</v>
      </c>
      <c r="F6" s="388">
        <v>14</v>
      </c>
      <c r="G6" s="389">
        <f>SUM(B6:F6)</f>
        <v>29</v>
      </c>
    </row>
    <row r="7" spans="1:7" s="386" customFormat="1" ht="18.75" customHeight="1">
      <c r="A7" s="548" t="s">
        <v>96</v>
      </c>
      <c r="B7" s="388" t="s">
        <v>86</v>
      </c>
      <c r="C7" s="388" t="s">
        <v>86</v>
      </c>
      <c r="D7" s="388" t="s">
        <v>86</v>
      </c>
      <c r="E7" s="388">
        <v>14</v>
      </c>
      <c r="F7" s="388">
        <v>7</v>
      </c>
      <c r="G7" s="389">
        <f>SUM(B7:F7)</f>
        <v>21</v>
      </c>
    </row>
    <row r="8" spans="1:7" s="386" customFormat="1" ht="18.75" customHeight="1">
      <c r="A8" s="548" t="s">
        <v>127</v>
      </c>
      <c r="B8" s="388">
        <v>6</v>
      </c>
      <c r="C8" s="388" t="s">
        <v>86</v>
      </c>
      <c r="D8" s="388" t="s">
        <v>86</v>
      </c>
      <c r="E8" s="388" t="s">
        <v>86</v>
      </c>
      <c r="F8" s="388">
        <v>19</v>
      </c>
      <c r="G8" s="389">
        <f>SUM(B8:F8)</f>
        <v>25</v>
      </c>
    </row>
    <row r="9" spans="1:7" s="386" customFormat="1" ht="18.75" customHeight="1">
      <c r="A9" s="548" t="s">
        <v>138</v>
      </c>
      <c r="B9" s="388" t="s">
        <v>86</v>
      </c>
      <c r="C9" s="388">
        <v>2</v>
      </c>
      <c r="D9" s="388" t="s">
        <v>86</v>
      </c>
      <c r="E9" s="388" t="s">
        <v>86</v>
      </c>
      <c r="F9" s="388">
        <v>17</v>
      </c>
      <c r="G9" s="389">
        <f>SUM(B9:F9)</f>
        <v>19</v>
      </c>
    </row>
    <row r="10" spans="1:7" s="386" customFormat="1" ht="18.75" customHeight="1">
      <c r="A10" s="548" t="s">
        <v>98</v>
      </c>
      <c r="B10" s="388" t="s">
        <v>86</v>
      </c>
      <c r="C10" s="388" t="s">
        <v>86</v>
      </c>
      <c r="D10" s="388" t="s">
        <v>86</v>
      </c>
      <c r="E10" s="388">
        <v>19</v>
      </c>
      <c r="F10" s="388" t="s">
        <v>86</v>
      </c>
      <c r="G10" s="389">
        <f>SUM(B10:F10)</f>
        <v>19</v>
      </c>
    </row>
    <row r="11" spans="1:7" s="386" customFormat="1" ht="18.75" customHeight="1">
      <c r="A11" s="548" t="s">
        <v>104</v>
      </c>
      <c r="B11" s="388" t="s">
        <v>86</v>
      </c>
      <c r="C11" s="388">
        <v>3</v>
      </c>
      <c r="D11" s="388" t="s">
        <v>86</v>
      </c>
      <c r="E11" s="388">
        <v>1</v>
      </c>
      <c r="F11" s="388">
        <v>21</v>
      </c>
      <c r="G11" s="389">
        <f>SUM(B11:F11)</f>
        <v>25</v>
      </c>
    </row>
    <row r="12" spans="1:7" s="386" customFormat="1" ht="18.75" customHeight="1">
      <c r="A12" s="548" t="s">
        <v>128</v>
      </c>
      <c r="B12" s="559">
        <v>6</v>
      </c>
      <c r="C12" s="388">
        <v>2</v>
      </c>
      <c r="D12" s="388" t="s">
        <v>86</v>
      </c>
      <c r="E12" s="388">
        <v>5</v>
      </c>
      <c r="F12" s="388">
        <v>28</v>
      </c>
      <c r="G12" s="389">
        <f>SUM(B12:F12)</f>
        <v>41</v>
      </c>
    </row>
    <row r="13" spans="1:7" s="386" customFormat="1" ht="18.75" customHeight="1">
      <c r="A13" s="548" t="s">
        <v>125</v>
      </c>
      <c r="B13" s="388" t="s">
        <v>86</v>
      </c>
      <c r="C13" s="388" t="s">
        <v>86</v>
      </c>
      <c r="D13" s="388" t="s">
        <v>86</v>
      </c>
      <c r="E13" s="388">
        <v>3</v>
      </c>
      <c r="F13" s="388">
        <v>26</v>
      </c>
      <c r="G13" s="389">
        <f>SUM(B13:F13)</f>
        <v>29</v>
      </c>
    </row>
    <row r="14" spans="1:7" s="386" customFormat="1" ht="18.75" customHeight="1">
      <c r="A14" s="548" t="s">
        <v>140</v>
      </c>
      <c r="B14" s="559">
        <v>1</v>
      </c>
      <c r="C14" s="388">
        <v>6</v>
      </c>
      <c r="D14" s="388" t="s">
        <v>86</v>
      </c>
      <c r="E14" s="388">
        <v>16</v>
      </c>
      <c r="F14" s="388">
        <v>16</v>
      </c>
      <c r="G14" s="389">
        <f>SUM(B14:F14)</f>
        <v>39</v>
      </c>
    </row>
    <row r="15" spans="1:7" s="386" customFormat="1" ht="18.75" customHeight="1">
      <c r="A15" s="548" t="s">
        <v>99</v>
      </c>
      <c r="B15" s="559">
        <v>1</v>
      </c>
      <c r="C15" s="388" t="s">
        <v>86</v>
      </c>
      <c r="D15" s="388" t="s">
        <v>86</v>
      </c>
      <c r="E15" s="388">
        <v>14</v>
      </c>
      <c r="F15" s="388">
        <v>1</v>
      </c>
      <c r="G15" s="389">
        <f>SUM(B15:F15)</f>
        <v>16</v>
      </c>
    </row>
    <row r="16" spans="1:7" s="386" customFormat="1" ht="18.75" customHeight="1">
      <c r="A16" s="548" t="s">
        <v>100</v>
      </c>
      <c r="B16" s="559">
        <v>2</v>
      </c>
      <c r="C16" s="388" t="s">
        <v>86</v>
      </c>
      <c r="D16" s="388" t="s">
        <v>86</v>
      </c>
      <c r="E16" s="388">
        <v>3</v>
      </c>
      <c r="F16" s="388">
        <v>12</v>
      </c>
      <c r="G16" s="389">
        <f>SUM(B16:F16)</f>
        <v>17</v>
      </c>
    </row>
    <row r="17" spans="1:7" s="386" customFormat="1" ht="18.75" customHeight="1">
      <c r="A17" s="548" t="s">
        <v>105</v>
      </c>
      <c r="B17" s="388" t="s">
        <v>86</v>
      </c>
      <c r="C17" s="388">
        <v>16</v>
      </c>
      <c r="D17" s="388" t="s">
        <v>86</v>
      </c>
      <c r="E17" s="388">
        <v>1</v>
      </c>
      <c r="F17" s="388">
        <v>28</v>
      </c>
      <c r="G17" s="389">
        <f>SUM(B17:F17)</f>
        <v>45</v>
      </c>
    </row>
    <row r="18" spans="1:7" s="386" customFormat="1" ht="18.75" customHeight="1">
      <c r="A18" s="548" t="s">
        <v>101</v>
      </c>
      <c r="B18" s="388" t="s">
        <v>86</v>
      </c>
      <c r="C18" s="388" t="s">
        <v>86</v>
      </c>
      <c r="D18" s="388" t="s">
        <v>86</v>
      </c>
      <c r="E18" s="388">
        <v>5</v>
      </c>
      <c r="F18" s="388">
        <v>15</v>
      </c>
      <c r="G18" s="389">
        <f>SUM(B18:F18)</f>
        <v>20</v>
      </c>
    </row>
    <row r="19" spans="1:7" s="386" customFormat="1" ht="18.75" customHeight="1">
      <c r="A19" s="548" t="s">
        <v>141</v>
      </c>
      <c r="B19" s="388" t="s">
        <v>86</v>
      </c>
      <c r="C19" s="388">
        <v>2</v>
      </c>
      <c r="D19" s="388" t="s">
        <v>86</v>
      </c>
      <c r="E19" s="388" t="s">
        <v>86</v>
      </c>
      <c r="F19" s="388">
        <v>15</v>
      </c>
      <c r="G19" s="389">
        <f>SUM(B19:F19)</f>
        <v>17</v>
      </c>
    </row>
    <row r="20" spans="1:7" s="386" customFormat="1" ht="18.75" customHeight="1">
      <c r="A20" s="548" t="s">
        <v>133</v>
      </c>
      <c r="B20" s="388" t="s">
        <v>86</v>
      </c>
      <c r="C20" s="388">
        <v>7</v>
      </c>
      <c r="D20" s="388">
        <v>3</v>
      </c>
      <c r="E20" s="388">
        <v>7</v>
      </c>
      <c r="F20" s="388">
        <v>29</v>
      </c>
      <c r="G20" s="389">
        <f>SUM(B20:F20)</f>
        <v>46</v>
      </c>
    </row>
    <row r="21" spans="1:7" s="386" customFormat="1" ht="18.75" customHeight="1">
      <c r="A21" s="548" t="s">
        <v>124</v>
      </c>
      <c r="B21" s="388" t="s">
        <v>86</v>
      </c>
      <c r="C21" s="388">
        <v>6</v>
      </c>
      <c r="D21" s="388" t="s">
        <v>86</v>
      </c>
      <c r="E21" s="388">
        <v>3</v>
      </c>
      <c r="F21" s="388">
        <v>16</v>
      </c>
      <c r="G21" s="389">
        <f>SUM(B21:F21)</f>
        <v>25</v>
      </c>
    </row>
    <row r="22" spans="1:7" s="386" customFormat="1" ht="18.75" customHeight="1">
      <c r="A22" s="548" t="s">
        <v>121</v>
      </c>
      <c r="B22" s="388">
        <v>5</v>
      </c>
      <c r="C22" s="388">
        <v>7</v>
      </c>
      <c r="D22" s="388" t="s">
        <v>86</v>
      </c>
      <c r="E22" s="388">
        <v>5</v>
      </c>
      <c r="F22" s="388">
        <v>24</v>
      </c>
      <c r="G22" s="389">
        <f>SUM(B22:F22)</f>
        <v>41</v>
      </c>
    </row>
    <row r="23" spans="1:7" s="386" customFormat="1" ht="18.75" customHeight="1">
      <c r="A23" s="548" t="s">
        <v>120</v>
      </c>
      <c r="B23" s="388">
        <v>65</v>
      </c>
      <c r="C23" s="388" t="s">
        <v>86</v>
      </c>
      <c r="D23" s="388">
        <v>1</v>
      </c>
      <c r="E23" s="388">
        <v>5</v>
      </c>
      <c r="F23" s="388">
        <v>21</v>
      </c>
      <c r="G23" s="389">
        <f>SUM(B23:F23)</f>
        <v>92</v>
      </c>
    </row>
    <row r="24" spans="1:7" s="386" customFormat="1" ht="18.75" customHeight="1">
      <c r="A24" s="548" t="s">
        <v>107</v>
      </c>
      <c r="B24" s="388">
        <v>10</v>
      </c>
      <c r="C24" s="388">
        <v>34</v>
      </c>
      <c r="D24" s="388">
        <v>8</v>
      </c>
      <c r="E24" s="388">
        <v>11</v>
      </c>
      <c r="F24" s="388">
        <v>12</v>
      </c>
      <c r="G24" s="389">
        <f>SUM(B24:F24)</f>
        <v>75</v>
      </c>
    </row>
    <row r="25" spans="1:7" s="386" customFormat="1" ht="18.75" customHeight="1">
      <c r="A25" s="548" t="s">
        <v>126</v>
      </c>
      <c r="B25" s="388">
        <v>1</v>
      </c>
      <c r="C25" s="388">
        <v>2</v>
      </c>
      <c r="D25" s="388" t="s">
        <v>86</v>
      </c>
      <c r="E25" s="388">
        <v>2</v>
      </c>
      <c r="F25" s="388">
        <v>44</v>
      </c>
      <c r="G25" s="389">
        <f>SUM(B25:F25)</f>
        <v>49</v>
      </c>
    </row>
    <row r="26" spans="1:7" s="386" customFormat="1" ht="18.75" customHeight="1">
      <c r="A26" s="548" t="s">
        <v>122</v>
      </c>
      <c r="B26" s="388">
        <v>2</v>
      </c>
      <c r="C26" s="388">
        <v>25</v>
      </c>
      <c r="D26" s="388">
        <v>2</v>
      </c>
      <c r="E26" s="388">
        <v>1</v>
      </c>
      <c r="F26" s="388">
        <v>4</v>
      </c>
      <c r="G26" s="389">
        <f>SUM(B26:F26)</f>
        <v>34</v>
      </c>
    </row>
    <row r="27" spans="1:7" s="386" customFormat="1" ht="18.75" customHeight="1">
      <c r="A27" s="548" t="s">
        <v>135</v>
      </c>
      <c r="B27" s="388">
        <v>3</v>
      </c>
      <c r="C27" s="388">
        <v>41</v>
      </c>
      <c r="D27" s="388">
        <v>6</v>
      </c>
      <c r="E27" s="388">
        <v>16</v>
      </c>
      <c r="F27" s="388">
        <v>5</v>
      </c>
      <c r="G27" s="389">
        <f>SUM(B27:F27)</f>
        <v>71</v>
      </c>
    </row>
    <row r="28" spans="1:7" s="386" customFormat="1" ht="18.75" customHeight="1">
      <c r="A28" s="548" t="s">
        <v>134</v>
      </c>
      <c r="B28" s="388">
        <v>32</v>
      </c>
      <c r="C28" s="388">
        <v>15</v>
      </c>
      <c r="D28" s="388" t="s">
        <v>86</v>
      </c>
      <c r="E28" s="388">
        <v>12</v>
      </c>
      <c r="F28" s="388">
        <v>19</v>
      </c>
      <c r="G28" s="389">
        <f>SUM(B28:F28)</f>
        <v>78</v>
      </c>
    </row>
    <row r="29" spans="1:7" s="386" customFormat="1" ht="18.75" customHeight="1">
      <c r="A29" s="548" t="s">
        <v>139</v>
      </c>
      <c r="B29" s="390">
        <v>1</v>
      </c>
      <c r="C29" s="390">
        <v>23</v>
      </c>
      <c r="D29" s="390">
        <v>55</v>
      </c>
      <c r="E29" s="390">
        <v>2</v>
      </c>
      <c r="F29" s="390" t="s">
        <v>86</v>
      </c>
      <c r="G29" s="387">
        <f>SUM(B29:F29)</f>
        <v>81</v>
      </c>
    </row>
    <row r="30" spans="1:7" s="386" customFormat="1" ht="18.75" customHeight="1">
      <c r="A30" s="548" t="s">
        <v>136</v>
      </c>
      <c r="B30" s="390">
        <v>2</v>
      </c>
      <c r="C30" s="390">
        <v>17</v>
      </c>
      <c r="D30" s="390">
        <v>5</v>
      </c>
      <c r="E30" s="390">
        <v>3</v>
      </c>
      <c r="F30" s="390">
        <v>14</v>
      </c>
      <c r="G30" s="387">
        <f>SUM(B30:F30)</f>
        <v>41</v>
      </c>
    </row>
    <row r="31" spans="1:7" s="386" customFormat="1" ht="18.75" customHeight="1">
      <c r="A31" s="548" t="s">
        <v>106</v>
      </c>
      <c r="B31" s="390">
        <v>2</v>
      </c>
      <c r="C31" s="390">
        <v>10</v>
      </c>
      <c r="D31" s="390">
        <v>6</v>
      </c>
      <c r="E31" s="390">
        <v>3</v>
      </c>
      <c r="F31" s="390">
        <v>7</v>
      </c>
      <c r="G31" s="387">
        <f>SUM(B31:F31)</f>
        <v>28</v>
      </c>
    </row>
    <row r="32" spans="1:7" s="386" customFormat="1" ht="18.75" customHeight="1">
      <c r="A32" s="548" t="s">
        <v>123</v>
      </c>
      <c r="B32" s="390" t="s">
        <v>86</v>
      </c>
      <c r="C32" s="390">
        <v>20</v>
      </c>
      <c r="D32" s="390">
        <v>1</v>
      </c>
      <c r="E32" s="390">
        <v>1</v>
      </c>
      <c r="F32" s="390">
        <v>16</v>
      </c>
      <c r="G32" s="387">
        <f>SUM(B32:F32)</f>
        <v>38</v>
      </c>
    </row>
    <row r="33" spans="1:7" s="386" customFormat="1" ht="18.75" customHeight="1">
      <c r="A33" s="548" t="s">
        <v>129</v>
      </c>
      <c r="B33" s="390">
        <v>2</v>
      </c>
      <c r="C33" s="390">
        <v>8</v>
      </c>
      <c r="D33" s="390">
        <v>26</v>
      </c>
      <c r="E33" s="390">
        <v>3</v>
      </c>
      <c r="F33" s="390">
        <v>3</v>
      </c>
      <c r="G33" s="387">
        <f>SUM(B33:F33)</f>
        <v>42</v>
      </c>
    </row>
    <row r="34" spans="1:7" s="386" customFormat="1" ht="18.75" customHeight="1">
      <c r="A34" s="548" t="s">
        <v>108</v>
      </c>
      <c r="B34" s="390">
        <v>1</v>
      </c>
      <c r="C34" s="390">
        <v>21</v>
      </c>
      <c r="D34" s="390">
        <v>38</v>
      </c>
      <c r="E34" s="390">
        <v>2</v>
      </c>
      <c r="F34" s="390" t="s">
        <v>86</v>
      </c>
      <c r="G34" s="387">
        <f>SUM(B34:F34)</f>
        <v>62</v>
      </c>
    </row>
    <row r="35" spans="1:7" s="386" customFormat="1" ht="18.75" customHeight="1">
      <c r="A35" s="548" t="s">
        <v>109</v>
      </c>
      <c r="B35" s="390">
        <v>16</v>
      </c>
      <c r="C35" s="390">
        <v>3</v>
      </c>
      <c r="D35" s="390">
        <v>41</v>
      </c>
      <c r="E35" s="390">
        <v>2</v>
      </c>
      <c r="F35" s="390">
        <v>1</v>
      </c>
      <c r="G35" s="387">
        <f>SUM(B35:F35)</f>
        <v>63</v>
      </c>
    </row>
    <row r="36" spans="1:7" s="386" customFormat="1" ht="18.75" customHeight="1">
      <c r="A36" s="548" t="s">
        <v>137</v>
      </c>
      <c r="B36" s="390">
        <v>1</v>
      </c>
      <c r="C36" s="390">
        <v>1</v>
      </c>
      <c r="D36" s="390">
        <v>19</v>
      </c>
      <c r="E36" s="390">
        <v>3</v>
      </c>
      <c r="F36" s="390">
        <v>6</v>
      </c>
      <c r="G36" s="387">
        <f>SUM(B36:F36)</f>
        <v>30</v>
      </c>
    </row>
    <row r="37" spans="1:7" s="386" customFormat="1" ht="18.75" customHeight="1">
      <c r="A37" s="548" t="s">
        <v>110</v>
      </c>
      <c r="B37" s="390" t="s">
        <v>86</v>
      </c>
      <c r="C37" s="390">
        <v>13</v>
      </c>
      <c r="D37" s="390">
        <v>75</v>
      </c>
      <c r="E37" s="390">
        <v>4</v>
      </c>
      <c r="F37" s="390" t="s">
        <v>86</v>
      </c>
      <c r="G37" s="387">
        <f>SUM(B37:F37)</f>
        <v>92</v>
      </c>
    </row>
    <row r="38" spans="1:7" s="386" customFormat="1" ht="18.75" customHeight="1">
      <c r="A38" s="548" t="s">
        <v>112</v>
      </c>
      <c r="B38" s="390" t="s">
        <v>86</v>
      </c>
      <c r="C38" s="390" t="s">
        <v>86</v>
      </c>
      <c r="D38" s="390" t="s">
        <v>86</v>
      </c>
      <c r="E38" s="390">
        <v>11</v>
      </c>
      <c r="F38" s="390">
        <v>33</v>
      </c>
      <c r="G38" s="387">
        <f>SUM(B38:F38)</f>
        <v>44</v>
      </c>
    </row>
    <row r="39" spans="1:7" s="386" customFormat="1" ht="18.75" customHeight="1">
      <c r="A39" s="548" t="s">
        <v>131</v>
      </c>
      <c r="B39" s="390">
        <v>1</v>
      </c>
      <c r="C39" s="390">
        <v>4</v>
      </c>
      <c r="D39" s="390">
        <v>6</v>
      </c>
      <c r="E39" s="390">
        <v>38</v>
      </c>
      <c r="F39" s="390">
        <v>4</v>
      </c>
      <c r="G39" s="387">
        <f>SUM(B39:F39)</f>
        <v>53</v>
      </c>
    </row>
    <row r="40" spans="1:7" s="386" customFormat="1" ht="18.75" customHeight="1">
      <c r="A40" s="548" t="s">
        <v>115</v>
      </c>
      <c r="B40" s="390" t="s">
        <v>86</v>
      </c>
      <c r="C40" s="390">
        <v>1</v>
      </c>
      <c r="D40" s="390">
        <v>32</v>
      </c>
      <c r="E40" s="390">
        <v>4</v>
      </c>
      <c r="F40" s="390">
        <v>6</v>
      </c>
      <c r="G40" s="387">
        <f>SUM(B40:F40)</f>
        <v>43</v>
      </c>
    </row>
    <row r="41" spans="1:7" s="382" customFormat="1" ht="18.75" customHeight="1">
      <c r="A41" s="548" t="s">
        <v>142</v>
      </c>
      <c r="B41" s="390" t="s">
        <v>86</v>
      </c>
      <c r="C41" s="390">
        <v>8</v>
      </c>
      <c r="D41" s="390">
        <v>8</v>
      </c>
      <c r="E41" s="390" t="s">
        <v>86</v>
      </c>
      <c r="F41" s="390" t="s">
        <v>86</v>
      </c>
      <c r="G41" s="387">
        <f>SUM(B41:F41)</f>
        <v>16</v>
      </c>
    </row>
    <row r="42" spans="1:7" s="380" customFormat="1" ht="18.75" customHeight="1">
      <c r="A42" s="548" t="s">
        <v>111</v>
      </c>
      <c r="B42" s="390" t="s">
        <v>86</v>
      </c>
      <c r="C42" s="390" t="s">
        <v>86</v>
      </c>
      <c r="D42" s="390" t="s">
        <v>86</v>
      </c>
      <c r="E42" s="390">
        <v>1</v>
      </c>
      <c r="F42" s="390">
        <v>43</v>
      </c>
      <c r="G42" s="387">
        <f>SUM(B42:F42)</f>
        <v>44</v>
      </c>
    </row>
    <row r="43" spans="1:7" s="386" customFormat="1" ht="18.75" customHeight="1">
      <c r="A43" s="548" t="s">
        <v>114</v>
      </c>
      <c r="B43" s="390">
        <v>1</v>
      </c>
      <c r="C43" s="390">
        <v>1</v>
      </c>
      <c r="D43" s="390">
        <v>1</v>
      </c>
      <c r="E43" s="390">
        <v>7</v>
      </c>
      <c r="F43" s="390">
        <v>33</v>
      </c>
      <c r="G43" s="387">
        <f>SUM(B43:F43)</f>
        <v>43</v>
      </c>
    </row>
    <row r="44" spans="1:7" s="386" customFormat="1" ht="18.75" customHeight="1">
      <c r="A44" s="548" t="s">
        <v>113</v>
      </c>
      <c r="B44" s="390" t="s">
        <v>86</v>
      </c>
      <c r="C44" s="390">
        <v>1</v>
      </c>
      <c r="D44" s="390" t="s">
        <v>86</v>
      </c>
      <c r="E44" s="390">
        <v>1</v>
      </c>
      <c r="F44" s="390">
        <v>32</v>
      </c>
      <c r="G44" s="387">
        <f>SUM(B44:F44)</f>
        <v>34</v>
      </c>
    </row>
    <row r="45" spans="1:7" s="386" customFormat="1" ht="18.75" customHeight="1">
      <c r="A45" s="548" t="s">
        <v>130</v>
      </c>
      <c r="B45" s="390">
        <v>2</v>
      </c>
      <c r="C45" s="390">
        <v>1</v>
      </c>
      <c r="D45" s="390" t="s">
        <v>86</v>
      </c>
      <c r="E45" s="390">
        <v>2</v>
      </c>
      <c r="F45" s="390">
        <v>41</v>
      </c>
      <c r="G45" s="387">
        <f>SUM(B45:F45)</f>
        <v>46</v>
      </c>
    </row>
    <row r="46" spans="1:7" s="380" customFormat="1" ht="18.75" customHeight="1">
      <c r="A46" s="548" t="s">
        <v>144</v>
      </c>
      <c r="B46" s="390">
        <v>2</v>
      </c>
      <c r="C46" s="390" t="s">
        <v>86</v>
      </c>
      <c r="D46" s="390">
        <v>8</v>
      </c>
      <c r="E46" s="390">
        <v>3</v>
      </c>
      <c r="F46" s="390">
        <v>17</v>
      </c>
      <c r="G46" s="560">
        <f>SUM(B46:F46)</f>
        <v>30</v>
      </c>
    </row>
    <row r="47" spans="1:7" s="380" customFormat="1" ht="18.75" customHeight="1">
      <c r="A47" s="548" t="s">
        <v>118</v>
      </c>
      <c r="B47" s="390">
        <v>5</v>
      </c>
      <c r="C47" s="390">
        <v>10</v>
      </c>
      <c r="D47" s="390">
        <v>24</v>
      </c>
      <c r="E47" s="390">
        <v>4</v>
      </c>
      <c r="F47" s="390">
        <v>6</v>
      </c>
      <c r="G47" s="560">
        <f>SUM(B47:F47)</f>
        <v>49</v>
      </c>
    </row>
    <row r="48" spans="1:7" s="380" customFormat="1" ht="18.75" customHeight="1">
      <c r="A48" s="548" t="s">
        <v>143</v>
      </c>
      <c r="B48" s="390" t="s">
        <v>86</v>
      </c>
      <c r="C48" s="390">
        <v>8</v>
      </c>
      <c r="D48" s="390">
        <v>11</v>
      </c>
      <c r="E48" s="390">
        <v>4</v>
      </c>
      <c r="F48" s="390">
        <v>25</v>
      </c>
      <c r="G48" s="560">
        <f>SUM(B48:F48)</f>
        <v>48</v>
      </c>
    </row>
    <row r="49" spans="1:7" s="391" customFormat="1" ht="18.75" customHeight="1">
      <c r="A49" s="548" t="s">
        <v>145</v>
      </c>
      <c r="B49" s="390" t="s">
        <v>86</v>
      </c>
      <c r="C49" s="390">
        <v>3</v>
      </c>
      <c r="D49" s="390">
        <v>7</v>
      </c>
      <c r="E49" s="390">
        <v>1</v>
      </c>
      <c r="F49" s="390">
        <v>1</v>
      </c>
      <c r="G49" s="560">
        <f>SUM(B49:F49)</f>
        <v>12</v>
      </c>
    </row>
    <row r="50" spans="1:7" s="380" customFormat="1" ht="18.75" customHeight="1">
      <c r="A50" s="548" t="s">
        <v>116</v>
      </c>
      <c r="B50" s="390" t="s">
        <v>86</v>
      </c>
      <c r="C50" s="390">
        <v>5</v>
      </c>
      <c r="D50" s="390">
        <v>5</v>
      </c>
      <c r="E50" s="390">
        <v>4</v>
      </c>
      <c r="F50" s="390">
        <v>40</v>
      </c>
      <c r="G50" s="560">
        <f>SUM(B50:F50)</f>
        <v>54</v>
      </c>
    </row>
    <row r="51" spans="1:7" s="391" customFormat="1" ht="18.75" customHeight="1">
      <c r="A51" s="548" t="s">
        <v>119</v>
      </c>
      <c r="B51" s="390" t="s">
        <v>86</v>
      </c>
      <c r="C51" s="390">
        <v>1</v>
      </c>
      <c r="D51" s="390" t="s">
        <v>86</v>
      </c>
      <c r="E51" s="390" t="s">
        <v>86</v>
      </c>
      <c r="F51" s="390">
        <v>27</v>
      </c>
      <c r="G51" s="560">
        <f>SUM(B51:F51)</f>
        <v>28</v>
      </c>
    </row>
    <row r="52" spans="1:7" s="380" customFormat="1" ht="18.75" customHeight="1">
      <c r="A52" s="822" t="s">
        <v>117</v>
      </c>
      <c r="B52" s="823">
        <v>1</v>
      </c>
      <c r="C52" s="823">
        <v>17</v>
      </c>
      <c r="D52" s="823">
        <v>44</v>
      </c>
      <c r="E52" s="823" t="s">
        <v>86</v>
      </c>
      <c r="F52" s="823">
        <v>9</v>
      </c>
      <c r="G52" s="824">
        <f>SUM(B52:F52)</f>
        <v>71</v>
      </c>
    </row>
    <row r="53" spans="1:7" s="385" customFormat="1" ht="18.75" customHeight="1">
      <c r="A53" s="382" t="s">
        <v>577</v>
      </c>
      <c r="B53" s="383"/>
      <c r="C53" s="383"/>
      <c r="D53" s="383"/>
      <c r="E53" s="384"/>
      <c r="F53" s="383"/>
      <c r="G53" s="38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4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C00000"/>
  </sheetPr>
  <dimension ref="A1:E20"/>
  <sheetViews>
    <sheetView zoomScaleSheetLayoutView="100" zoomScalePageLayoutView="0" workbookViewId="0" topLeftCell="A1">
      <selection activeCell="E8" sqref="E8"/>
    </sheetView>
  </sheetViews>
  <sheetFormatPr defaultColWidth="9.140625" defaultRowHeight="23.25"/>
  <cols>
    <col min="1" max="1" width="66.57421875" style="362" customWidth="1"/>
    <col min="2" max="2" width="14.28125" style="363" customWidth="1"/>
    <col min="3" max="3" width="14.421875" style="363" customWidth="1"/>
    <col min="4" max="4" width="16.7109375" style="362" customWidth="1"/>
    <col min="5" max="5" width="55.421875" style="362" bestFit="1" customWidth="1"/>
    <col min="6" max="7" width="12.421875" style="362" bestFit="1" customWidth="1"/>
    <col min="8" max="8" width="11.140625" style="362" customWidth="1"/>
    <col min="9" max="16384" width="9.140625" style="362" customWidth="1"/>
  </cols>
  <sheetData>
    <row r="1" spans="1:4" s="347" customFormat="1" ht="24" customHeight="1">
      <c r="A1" s="360" t="s">
        <v>689</v>
      </c>
      <c r="B1" s="360"/>
      <c r="C1" s="360"/>
      <c r="D1" s="360"/>
    </row>
    <row r="2" spans="1:5" s="349" customFormat="1" ht="19.5" customHeight="1">
      <c r="A2" s="830" t="s">
        <v>559</v>
      </c>
      <c r="B2" s="826" t="s">
        <v>561</v>
      </c>
      <c r="C2" s="826" t="s">
        <v>562</v>
      </c>
      <c r="D2" s="826" t="s">
        <v>627</v>
      </c>
      <c r="E2" s="372"/>
    </row>
    <row r="3" spans="1:5" s="349" customFormat="1" ht="19.5" customHeight="1">
      <c r="A3" s="366" t="s">
        <v>669</v>
      </c>
      <c r="B3" s="373"/>
      <c r="C3" s="373"/>
      <c r="D3" s="373"/>
      <c r="E3" s="372"/>
    </row>
    <row r="4" spans="1:5" s="349" customFormat="1" ht="19.5" customHeight="1">
      <c r="A4" s="366" t="s">
        <v>563</v>
      </c>
      <c r="B4" s="367"/>
      <c r="C4" s="367"/>
      <c r="D4" s="367"/>
      <c r="E4" s="372"/>
    </row>
    <row r="5" spans="1:5" s="349" customFormat="1" ht="19.5" customHeight="1">
      <c r="A5" s="366" t="s">
        <v>672</v>
      </c>
      <c r="B5" s="367"/>
      <c r="C5" s="367"/>
      <c r="D5" s="367"/>
      <c r="E5" s="372"/>
    </row>
    <row r="6" spans="1:5" s="349" customFormat="1" ht="19.5" customHeight="1">
      <c r="A6" s="368" t="s">
        <v>673</v>
      </c>
      <c r="B6" s="349">
        <v>34.6</v>
      </c>
      <c r="C6" s="352">
        <v>33.6</v>
      </c>
      <c r="D6" s="352">
        <v>34.1</v>
      </c>
      <c r="E6" s="372"/>
    </row>
    <row r="7" spans="1:5" s="349" customFormat="1" ht="19.5" customHeight="1">
      <c r="A7" s="368" t="s">
        <v>674</v>
      </c>
      <c r="B7" s="349">
        <v>1.4</v>
      </c>
      <c r="C7" s="352">
        <v>0.6</v>
      </c>
      <c r="D7" s="352">
        <v>1.2</v>
      </c>
      <c r="E7" s="372"/>
    </row>
    <row r="8" spans="1:5" s="349" customFormat="1" ht="19.5" customHeight="1">
      <c r="A8" s="368" t="s">
        <v>564</v>
      </c>
      <c r="B8" s="349">
        <v>19.4</v>
      </c>
      <c r="C8" s="352">
        <v>20.4</v>
      </c>
      <c r="D8" s="352">
        <v>20</v>
      </c>
      <c r="E8" s="372"/>
    </row>
    <row r="9" spans="1:5" s="349" customFormat="1" ht="19.5" customHeight="1">
      <c r="A9" s="368" t="s">
        <v>565</v>
      </c>
      <c r="B9" s="349">
        <v>18.9</v>
      </c>
      <c r="C9" s="352">
        <v>18.9</v>
      </c>
      <c r="D9" s="352">
        <v>19.3</v>
      </c>
      <c r="E9" s="372"/>
    </row>
    <row r="10" spans="1:5" s="349" customFormat="1" ht="19.5" customHeight="1">
      <c r="A10" s="368" t="s">
        <v>566</v>
      </c>
      <c r="B10" s="349">
        <v>5.5</v>
      </c>
      <c r="C10" s="352">
        <v>6.1</v>
      </c>
      <c r="D10" s="352">
        <v>5.4</v>
      </c>
      <c r="E10" s="372"/>
    </row>
    <row r="11" spans="1:5" s="349" customFormat="1" ht="19.5" customHeight="1">
      <c r="A11" s="368" t="s">
        <v>567</v>
      </c>
      <c r="B11" s="349">
        <v>3.1</v>
      </c>
      <c r="C11" s="352">
        <v>3.1</v>
      </c>
      <c r="D11" s="352">
        <v>3.1</v>
      </c>
      <c r="E11" s="372"/>
    </row>
    <row r="12" spans="1:5" s="349" customFormat="1" ht="19.5" customHeight="1">
      <c r="A12" s="368" t="s">
        <v>568</v>
      </c>
      <c r="B12" s="349">
        <v>2.2</v>
      </c>
      <c r="C12" s="352">
        <v>1.9</v>
      </c>
      <c r="D12" s="352">
        <v>1.1</v>
      </c>
      <c r="E12" s="372"/>
    </row>
    <row r="13" spans="1:5" s="349" customFormat="1" ht="19.5" customHeight="1">
      <c r="A13" s="368" t="s">
        <v>569</v>
      </c>
      <c r="B13" s="349">
        <v>1.9</v>
      </c>
      <c r="C13" s="352">
        <v>1.6</v>
      </c>
      <c r="D13" s="352">
        <v>1.8</v>
      </c>
      <c r="E13" s="372"/>
    </row>
    <row r="14" spans="1:5" s="349" customFormat="1" ht="19.5" customHeight="1">
      <c r="A14" s="368" t="s">
        <v>570</v>
      </c>
      <c r="B14" s="349">
        <v>1.7</v>
      </c>
      <c r="C14" s="352">
        <v>1.5</v>
      </c>
      <c r="D14" s="352">
        <v>1.6</v>
      </c>
      <c r="E14" s="372"/>
    </row>
    <row r="15" spans="1:5" s="349" customFormat="1" ht="19.5" customHeight="1">
      <c r="A15" s="368" t="s">
        <v>571</v>
      </c>
      <c r="B15" s="561">
        <v>1</v>
      </c>
      <c r="C15" s="352">
        <v>1</v>
      </c>
      <c r="D15" s="352">
        <v>1.9</v>
      </c>
      <c r="E15" s="372"/>
    </row>
    <row r="16" spans="1:5" s="349" customFormat="1" ht="19.5" customHeight="1">
      <c r="A16" s="368" t="s">
        <v>572</v>
      </c>
      <c r="B16" s="349">
        <v>11.7</v>
      </c>
      <c r="C16" s="352">
        <v>11.9</v>
      </c>
      <c r="D16" s="352">
        <v>11.7</v>
      </c>
      <c r="E16" s="372"/>
    </row>
    <row r="17" spans="1:5" s="349" customFormat="1" ht="19.5" customHeight="1">
      <c r="A17" s="369" t="s">
        <v>573</v>
      </c>
      <c r="B17" s="370"/>
      <c r="C17" s="370"/>
      <c r="D17" s="370"/>
      <c r="E17" s="372"/>
    </row>
    <row r="18" spans="1:4" s="360" customFormat="1" ht="19.5">
      <c r="A18" s="359" t="s">
        <v>624</v>
      </c>
      <c r="B18" s="359"/>
      <c r="C18" s="359"/>
      <c r="D18" s="277"/>
    </row>
    <row r="19" spans="1:3" s="349" customFormat="1" ht="18.75">
      <c r="A19" s="277" t="s">
        <v>670</v>
      </c>
      <c r="B19" s="502"/>
      <c r="C19" s="502"/>
    </row>
    <row r="20" spans="1:3" s="349" customFormat="1" ht="18.75">
      <c r="A20" s="277" t="s">
        <v>671</v>
      </c>
      <c r="B20" s="502"/>
      <c r="C20" s="502"/>
    </row>
  </sheetData>
  <sheetProtection/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84" r:id="rId1"/>
  <colBreaks count="1" manualBreakCount="1">
    <brk id="4" max="65535" man="1"/>
  </colBreaks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C00000"/>
  </sheetPr>
  <dimension ref="A1:H56"/>
  <sheetViews>
    <sheetView view="pageBreakPreview" zoomScaleNormal="50" zoomScaleSheetLayoutView="100" zoomScalePageLayoutView="0" workbookViewId="0" topLeftCell="A1">
      <selection activeCell="I9" sqref="I9"/>
    </sheetView>
  </sheetViews>
  <sheetFormatPr defaultColWidth="9.140625" defaultRowHeight="23.25"/>
  <cols>
    <col min="1" max="1" width="53.7109375" style="347" customWidth="1"/>
    <col min="2" max="2" width="11.28125" style="361" customWidth="1"/>
    <col min="3" max="3" width="11.140625" style="347" customWidth="1"/>
    <col min="4" max="4" width="12.57421875" style="347" customWidth="1"/>
    <col min="5" max="5" width="11.8515625" style="347" customWidth="1"/>
    <col min="6" max="6" width="11.140625" style="347" customWidth="1"/>
    <col min="7" max="7" width="11.00390625" style="347" customWidth="1"/>
    <col min="8" max="16384" width="9.140625" style="347" customWidth="1"/>
  </cols>
  <sheetData>
    <row r="1" spans="1:7" ht="25.5" customHeight="1">
      <c r="A1" s="360" t="s">
        <v>705</v>
      </c>
      <c r="B1" s="360"/>
      <c r="C1" s="360"/>
      <c r="D1" s="360"/>
      <c r="E1" s="360"/>
      <c r="F1" s="360"/>
      <c r="G1" s="360"/>
    </row>
    <row r="2" spans="1:7" ht="28.5" customHeight="1">
      <c r="A2" s="525" t="s">
        <v>558</v>
      </c>
      <c r="B2" s="831" t="s">
        <v>675</v>
      </c>
      <c r="C2" s="832"/>
      <c r="D2" s="833"/>
      <c r="E2" s="834" t="s">
        <v>676</v>
      </c>
      <c r="F2" s="835"/>
      <c r="G2" s="372"/>
    </row>
    <row r="3" spans="1:7" ht="28.5" customHeight="1">
      <c r="A3" s="534"/>
      <c r="B3" s="506">
        <v>2553</v>
      </c>
      <c r="C3" s="506">
        <v>2554</v>
      </c>
      <c r="D3" s="506">
        <v>2555</v>
      </c>
      <c r="E3" s="506">
        <v>2554</v>
      </c>
      <c r="F3" s="506">
        <v>2555</v>
      </c>
      <c r="G3" s="372"/>
    </row>
    <row r="4" spans="1:7" ht="24" customHeight="1">
      <c r="A4" s="351" t="s">
        <v>16</v>
      </c>
      <c r="B4" s="507">
        <v>16819</v>
      </c>
      <c r="C4" s="507">
        <v>17403</v>
      </c>
      <c r="D4" s="507">
        <v>18766</v>
      </c>
      <c r="E4" s="535">
        <v>3.5</v>
      </c>
      <c r="F4" s="535">
        <v>7.8</v>
      </c>
      <c r="G4" s="372"/>
    </row>
    <row r="5" spans="1:7" ht="24" customHeight="1">
      <c r="A5" s="355" t="s">
        <v>831</v>
      </c>
      <c r="B5" s="508">
        <v>28055</v>
      </c>
      <c r="C5" s="508">
        <v>27566</v>
      </c>
      <c r="D5" s="508">
        <v>31971</v>
      </c>
      <c r="E5" s="509">
        <v>-1.7</v>
      </c>
      <c r="F5" s="509">
        <v>16</v>
      </c>
      <c r="G5" s="372"/>
    </row>
    <row r="6" spans="1:8" ht="24" customHeight="1">
      <c r="A6" s="355" t="s">
        <v>832</v>
      </c>
      <c r="B6" s="508">
        <v>16894</v>
      </c>
      <c r="C6" s="508">
        <v>16954</v>
      </c>
      <c r="D6" s="508">
        <v>19762</v>
      </c>
      <c r="E6" s="509">
        <v>0.4</v>
      </c>
      <c r="F6" s="509">
        <v>16.6</v>
      </c>
      <c r="G6" s="372"/>
      <c r="H6" s="356"/>
    </row>
    <row r="7" spans="1:7" ht="24" customHeight="1">
      <c r="A7" s="355" t="s">
        <v>677</v>
      </c>
      <c r="B7" s="508">
        <v>12818</v>
      </c>
      <c r="C7" s="508">
        <v>13668</v>
      </c>
      <c r="D7" s="508">
        <v>14010</v>
      </c>
      <c r="E7" s="509">
        <v>6.6</v>
      </c>
      <c r="F7" s="509">
        <v>2.5</v>
      </c>
      <c r="G7" s="372"/>
    </row>
    <row r="8" spans="1:7" ht="24" customHeight="1">
      <c r="A8" s="355" t="s">
        <v>678</v>
      </c>
      <c r="B8" s="508">
        <v>13422</v>
      </c>
      <c r="C8" s="508">
        <v>14375</v>
      </c>
      <c r="D8" s="508">
        <v>14277</v>
      </c>
      <c r="E8" s="509">
        <v>7.1</v>
      </c>
      <c r="F8" s="509">
        <v>-0.7</v>
      </c>
      <c r="G8" s="372"/>
    </row>
    <row r="9" spans="1:7" ht="24" customHeight="1">
      <c r="A9" s="545" t="s">
        <v>679</v>
      </c>
      <c r="B9" s="546">
        <v>18173</v>
      </c>
      <c r="C9" s="546">
        <v>19686</v>
      </c>
      <c r="D9" s="546">
        <v>20645</v>
      </c>
      <c r="E9" s="836">
        <v>8.3</v>
      </c>
      <c r="F9" s="836">
        <v>4.9</v>
      </c>
      <c r="G9" s="372"/>
    </row>
    <row r="10" spans="1:7" s="360" customFormat="1" ht="19.5">
      <c r="A10" s="277" t="s">
        <v>624</v>
      </c>
      <c r="B10" s="277"/>
      <c r="C10" s="277"/>
      <c r="D10" s="277"/>
      <c r="E10" s="277"/>
      <c r="F10" s="277"/>
      <c r="G10" s="277"/>
    </row>
    <row r="11" spans="1:7" ht="19.5">
      <c r="A11" s="706"/>
      <c r="B11" s="706"/>
      <c r="C11" s="706"/>
      <c r="D11" s="349"/>
      <c r="E11" s="349"/>
      <c r="F11" s="349"/>
      <c r="G11" s="349"/>
    </row>
    <row r="14" ht="23.25" customHeight="1"/>
    <row r="17" ht="6" customHeight="1"/>
    <row r="19" ht="8.25" customHeight="1"/>
    <row r="21" ht="7.5" customHeight="1"/>
    <row r="23" ht="6.75" customHeight="1"/>
    <row r="25" ht="5.25" customHeight="1"/>
    <row r="27" ht="5.25" customHeight="1"/>
    <row r="32" spans="1:7" ht="19.5">
      <c r="A32" s="349"/>
      <c r="B32" s="350"/>
      <c r="C32" s="349"/>
      <c r="D32" s="349"/>
      <c r="E32" s="349"/>
      <c r="F32" s="349"/>
      <c r="G32" s="349"/>
    </row>
    <row r="33" spans="1:7" ht="19.5">
      <c r="A33" s="349"/>
      <c r="B33" s="350"/>
      <c r="C33" s="349"/>
      <c r="D33" s="349"/>
      <c r="E33" s="349"/>
      <c r="F33" s="349"/>
      <c r="G33" s="349"/>
    </row>
    <row r="34" spans="1:7" ht="19.5">
      <c r="A34" s="349"/>
      <c r="B34" s="350"/>
      <c r="C34" s="349"/>
      <c r="D34" s="349"/>
      <c r="E34" s="349"/>
      <c r="F34" s="349"/>
      <c r="G34" s="349"/>
    </row>
    <row r="35" spans="1:7" ht="19.5">
      <c r="A35" s="349"/>
      <c r="B35" s="350"/>
      <c r="C35" s="349"/>
      <c r="D35" s="349"/>
      <c r="E35" s="349"/>
      <c r="F35" s="349"/>
      <c r="G35" s="349"/>
    </row>
    <row r="36" spans="1:7" ht="19.5">
      <c r="A36" s="349"/>
      <c r="B36" s="350"/>
      <c r="C36" s="349"/>
      <c r="D36" s="349"/>
      <c r="E36" s="349"/>
      <c r="F36" s="349"/>
      <c r="G36" s="349"/>
    </row>
    <row r="37" spans="1:7" ht="19.5">
      <c r="A37" s="349"/>
      <c r="B37" s="350"/>
      <c r="C37" s="349"/>
      <c r="D37" s="349"/>
      <c r="E37" s="349"/>
      <c r="F37" s="349"/>
      <c r="G37" s="349"/>
    </row>
    <row r="38" spans="1:7" ht="19.5">
      <c r="A38" s="349"/>
      <c r="B38" s="350"/>
      <c r="C38" s="349"/>
      <c r="D38" s="349"/>
      <c r="E38" s="349"/>
      <c r="F38" s="349"/>
      <c r="G38" s="349"/>
    </row>
    <row r="39" spans="1:7" ht="19.5">
      <c r="A39" s="349"/>
      <c r="B39" s="350"/>
      <c r="C39" s="349"/>
      <c r="D39" s="349"/>
      <c r="E39" s="349"/>
      <c r="F39" s="349"/>
      <c r="G39" s="349"/>
    </row>
    <row r="40" spans="1:7" ht="19.5">
      <c r="A40" s="349"/>
      <c r="B40" s="350"/>
      <c r="C40" s="349"/>
      <c r="D40" s="349"/>
      <c r="E40" s="349"/>
      <c r="F40" s="349"/>
      <c r="G40" s="349"/>
    </row>
    <row r="41" spans="1:7" ht="19.5">
      <c r="A41" s="349"/>
      <c r="B41" s="350"/>
      <c r="C41" s="349"/>
      <c r="D41" s="349"/>
      <c r="E41" s="349"/>
      <c r="F41" s="349"/>
      <c r="G41" s="349"/>
    </row>
    <row r="42" spans="1:7" ht="19.5">
      <c r="A42" s="349"/>
      <c r="B42" s="350"/>
      <c r="C42" s="349"/>
      <c r="D42" s="349"/>
      <c r="E42" s="349"/>
      <c r="F42" s="349"/>
      <c r="G42" s="349"/>
    </row>
    <row r="43" spans="1:7" ht="19.5">
      <c r="A43" s="349"/>
      <c r="B43" s="350"/>
      <c r="C43" s="349"/>
      <c r="D43" s="349"/>
      <c r="E43" s="349"/>
      <c r="F43" s="349"/>
      <c r="G43" s="349"/>
    </row>
    <row r="44" spans="1:7" ht="19.5">
      <c r="A44" s="349"/>
      <c r="B44" s="350"/>
      <c r="C44" s="349"/>
      <c r="D44" s="349"/>
      <c r="E44" s="349"/>
      <c r="F44" s="349"/>
      <c r="G44" s="349"/>
    </row>
    <row r="45" spans="1:7" ht="19.5">
      <c r="A45" s="349"/>
      <c r="B45" s="350"/>
      <c r="C45" s="349"/>
      <c r="D45" s="349"/>
      <c r="E45" s="349"/>
      <c r="F45" s="349"/>
      <c r="G45" s="349"/>
    </row>
    <row r="46" spans="1:7" ht="19.5">
      <c r="A46" s="349"/>
      <c r="B46" s="350"/>
      <c r="C46" s="349"/>
      <c r="D46" s="349"/>
      <c r="E46" s="349"/>
      <c r="F46" s="349"/>
      <c r="G46" s="349"/>
    </row>
    <row r="47" spans="1:7" ht="19.5">
      <c r="A47" s="349"/>
      <c r="B47" s="350"/>
      <c r="C47" s="349"/>
      <c r="D47" s="349"/>
      <c r="E47" s="349"/>
      <c r="F47" s="349"/>
      <c r="G47" s="349"/>
    </row>
    <row r="48" spans="1:7" ht="19.5">
      <c r="A48" s="349"/>
      <c r="B48" s="350"/>
      <c r="C48" s="349"/>
      <c r="D48" s="349"/>
      <c r="E48" s="349"/>
      <c r="F48" s="349"/>
      <c r="G48" s="349"/>
    </row>
    <row r="49" spans="1:7" ht="19.5">
      <c r="A49" s="349"/>
      <c r="B49" s="350"/>
      <c r="C49" s="349"/>
      <c r="D49" s="349"/>
      <c r="E49" s="349"/>
      <c r="F49" s="349"/>
      <c r="G49" s="349"/>
    </row>
    <row r="50" spans="1:7" ht="19.5">
      <c r="A50" s="349"/>
      <c r="B50" s="350"/>
      <c r="C50" s="349"/>
      <c r="D50" s="349"/>
      <c r="E50" s="349"/>
      <c r="F50" s="349"/>
      <c r="G50" s="349"/>
    </row>
    <row r="51" spans="1:7" ht="19.5">
      <c r="A51" s="349"/>
      <c r="B51" s="350"/>
      <c r="C51" s="349"/>
      <c r="D51" s="349"/>
      <c r="E51" s="349"/>
      <c r="F51" s="349"/>
      <c r="G51" s="349"/>
    </row>
    <row r="52" spans="1:7" ht="19.5">
      <c r="A52" s="349"/>
      <c r="B52" s="350"/>
      <c r="C52" s="349"/>
      <c r="D52" s="349"/>
      <c r="E52" s="349"/>
      <c r="F52" s="349"/>
      <c r="G52" s="349"/>
    </row>
    <row r="53" spans="1:7" ht="19.5">
      <c r="A53" s="349"/>
      <c r="B53" s="350"/>
      <c r="C53" s="349"/>
      <c r="D53" s="349"/>
      <c r="E53" s="349"/>
      <c r="F53" s="349"/>
      <c r="G53" s="349"/>
    </row>
    <row r="54" spans="1:7" ht="19.5">
      <c r="A54" s="349"/>
      <c r="B54" s="350"/>
      <c r="C54" s="349"/>
      <c r="D54" s="349"/>
      <c r="E54" s="349"/>
      <c r="F54" s="349"/>
      <c r="G54" s="349"/>
    </row>
    <row r="55" spans="1:7" ht="19.5">
      <c r="A55" s="349"/>
      <c r="B55" s="350"/>
      <c r="C55" s="349"/>
      <c r="D55" s="349"/>
      <c r="E55" s="349"/>
      <c r="F55" s="349"/>
      <c r="G55" s="349"/>
    </row>
    <row r="56" spans="1:7" ht="19.5">
      <c r="A56" s="349"/>
      <c r="B56" s="350"/>
      <c r="C56" s="349"/>
      <c r="D56" s="349"/>
      <c r="E56" s="349"/>
      <c r="F56" s="349"/>
      <c r="G56" s="349"/>
    </row>
  </sheetData>
  <sheetProtection/>
  <mergeCells count="1">
    <mergeCell ref="A11:C11"/>
  </mergeCells>
  <printOptions horizontalCentered="1"/>
  <pageMargins left="0.4724409448818898" right="0.5118110236220472" top="0.3937007874015748" bottom="0.3937007874015748" header="0.5118110236220472" footer="0.5118110236220472"/>
  <pageSetup horizontalDpi="600" verticalDpi="600" orientation="landscape" paperSize="9" scale="150" r:id="rId1"/>
  <colBreaks count="1" manualBreakCount="1">
    <brk id="7" max="6553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C00000"/>
  </sheetPr>
  <dimension ref="A1:K11"/>
  <sheetViews>
    <sheetView zoomScalePageLayoutView="0" workbookViewId="0" topLeftCell="A1">
      <selection activeCell="C14" sqref="C14"/>
    </sheetView>
  </sheetViews>
  <sheetFormatPr defaultColWidth="9.140625" defaultRowHeight="23.25"/>
  <cols>
    <col min="1" max="1" width="33.7109375" style="0" customWidth="1"/>
    <col min="2" max="11" width="11.7109375" style="0" customWidth="1"/>
  </cols>
  <sheetData>
    <row r="1" spans="1:11" ht="23.25">
      <c r="A1" s="360" t="s">
        <v>746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</row>
    <row r="2" spans="1:11" ht="23.25">
      <c r="A2" s="525" t="s">
        <v>747</v>
      </c>
      <c r="B2" s="837">
        <v>2551</v>
      </c>
      <c r="C2" s="838"/>
      <c r="D2" s="837">
        <v>2552</v>
      </c>
      <c r="E2" s="838"/>
      <c r="F2" s="837">
        <v>2553</v>
      </c>
      <c r="G2" s="838"/>
      <c r="H2" s="837">
        <v>2554</v>
      </c>
      <c r="I2" s="838"/>
      <c r="J2" s="834">
        <v>2555</v>
      </c>
      <c r="K2" s="835"/>
    </row>
    <row r="3" spans="1:11" ht="23.25">
      <c r="A3" s="534"/>
      <c r="B3" s="506" t="s">
        <v>748</v>
      </c>
      <c r="C3" s="506" t="s">
        <v>560</v>
      </c>
      <c r="D3" s="506" t="s">
        <v>748</v>
      </c>
      <c r="E3" s="506" t="s">
        <v>560</v>
      </c>
      <c r="F3" s="506" t="s">
        <v>748</v>
      </c>
      <c r="G3" s="506" t="s">
        <v>560</v>
      </c>
      <c r="H3" s="506" t="s">
        <v>748</v>
      </c>
      <c r="I3" s="506" t="s">
        <v>560</v>
      </c>
      <c r="J3" s="506" t="s">
        <v>748</v>
      </c>
      <c r="K3" s="506" t="s">
        <v>560</v>
      </c>
    </row>
    <row r="4" spans="1:11" ht="23.25">
      <c r="A4" s="351" t="s">
        <v>755</v>
      </c>
      <c r="B4" s="507">
        <v>1780</v>
      </c>
      <c r="C4" s="538">
        <v>100</v>
      </c>
      <c r="D4" s="507">
        <v>1568</v>
      </c>
      <c r="E4" s="538">
        <v>100</v>
      </c>
      <c r="F4" s="358">
        <v>1818</v>
      </c>
      <c r="G4" s="539">
        <v>100</v>
      </c>
      <c r="H4" s="537">
        <v>1798</v>
      </c>
      <c r="I4" s="542">
        <v>100</v>
      </c>
      <c r="J4" s="537">
        <v>2057</v>
      </c>
      <c r="K4" s="544">
        <v>100</v>
      </c>
    </row>
    <row r="5" spans="1:11" ht="23.25">
      <c r="A5" s="351" t="s">
        <v>749</v>
      </c>
      <c r="B5" s="507">
        <f>SUM(B6:B10)</f>
        <v>1236</v>
      </c>
      <c r="C5" s="538">
        <f>SUM(C6:C10)</f>
        <v>69.5</v>
      </c>
      <c r="D5" s="507">
        <f>SUM(D6:D10)</f>
        <v>1071</v>
      </c>
      <c r="E5" s="538">
        <f>SUM(E6:E10)</f>
        <v>68.40000000000002</v>
      </c>
      <c r="F5" s="507">
        <f>SUM(F6:F10)</f>
        <v>1262</v>
      </c>
      <c r="G5" s="538">
        <f>SUM(G6:G10)</f>
        <v>69.40000000000002</v>
      </c>
      <c r="H5" s="507">
        <f>SUM(H6:H10)</f>
        <v>1286</v>
      </c>
      <c r="I5" s="538">
        <f>SUM(I6:I10)</f>
        <v>71.6</v>
      </c>
      <c r="J5" s="507">
        <f>SUM(J6:J10)</f>
        <v>1477</v>
      </c>
      <c r="K5" s="538">
        <f>SUM(K6:K10)</f>
        <v>71.8</v>
      </c>
    </row>
    <row r="6" spans="1:11" ht="23.25">
      <c r="A6" s="355" t="s">
        <v>750</v>
      </c>
      <c r="B6" s="508">
        <v>571</v>
      </c>
      <c r="C6" s="520">
        <v>32.1</v>
      </c>
      <c r="D6" s="508">
        <v>467</v>
      </c>
      <c r="E6" s="520">
        <v>29.8</v>
      </c>
      <c r="F6" s="536">
        <v>505</v>
      </c>
      <c r="G6" s="540">
        <v>27.8</v>
      </c>
      <c r="H6" s="508">
        <v>519</v>
      </c>
      <c r="I6" s="531">
        <v>28.9</v>
      </c>
      <c r="J6" s="508">
        <v>582</v>
      </c>
      <c r="K6" s="520">
        <v>28.3</v>
      </c>
    </row>
    <row r="7" spans="1:11" ht="23.25">
      <c r="A7" s="355" t="s">
        <v>751</v>
      </c>
      <c r="B7" s="508">
        <v>440</v>
      </c>
      <c r="C7" s="520">
        <v>24.7</v>
      </c>
      <c r="D7" s="508">
        <v>346</v>
      </c>
      <c r="E7" s="520">
        <v>22.1</v>
      </c>
      <c r="F7" s="536">
        <v>435</v>
      </c>
      <c r="G7" s="540">
        <v>23.9</v>
      </c>
      <c r="H7" s="508">
        <v>426</v>
      </c>
      <c r="I7" s="531">
        <v>23.7</v>
      </c>
      <c r="J7" s="508">
        <v>520</v>
      </c>
      <c r="K7" s="520">
        <v>25.3</v>
      </c>
    </row>
    <row r="8" spans="1:11" ht="23.25">
      <c r="A8" s="355" t="s">
        <v>752</v>
      </c>
      <c r="B8" s="508">
        <v>142</v>
      </c>
      <c r="C8" s="520">
        <v>8</v>
      </c>
      <c r="D8" s="508">
        <v>175</v>
      </c>
      <c r="E8" s="520">
        <v>11.2</v>
      </c>
      <c r="F8" s="536">
        <v>234</v>
      </c>
      <c r="G8" s="540">
        <v>12.9</v>
      </c>
      <c r="H8" s="508">
        <v>252</v>
      </c>
      <c r="I8" s="531">
        <v>14</v>
      </c>
      <c r="J8" s="508">
        <v>262</v>
      </c>
      <c r="K8" s="520">
        <v>12.7</v>
      </c>
    </row>
    <row r="9" spans="1:11" ht="23.25">
      <c r="A9" s="355" t="s">
        <v>753</v>
      </c>
      <c r="B9" s="508">
        <v>21</v>
      </c>
      <c r="C9" s="520">
        <v>1.2</v>
      </c>
      <c r="D9" s="508">
        <v>22</v>
      </c>
      <c r="E9" s="520">
        <v>1.4</v>
      </c>
      <c r="F9" s="536">
        <v>26</v>
      </c>
      <c r="G9" s="540">
        <v>1.4</v>
      </c>
      <c r="H9" s="508">
        <v>30</v>
      </c>
      <c r="I9" s="531">
        <v>1.7</v>
      </c>
      <c r="J9" s="508">
        <v>46</v>
      </c>
      <c r="K9" s="520">
        <v>2.2</v>
      </c>
    </row>
    <row r="10" spans="1:11" ht="23.25">
      <c r="A10" s="545" t="s">
        <v>754</v>
      </c>
      <c r="B10" s="546">
        <v>62</v>
      </c>
      <c r="C10" s="527">
        <v>3.5</v>
      </c>
      <c r="D10" s="546">
        <v>61</v>
      </c>
      <c r="E10" s="527">
        <v>3.9</v>
      </c>
      <c r="F10" s="839">
        <v>62</v>
      </c>
      <c r="G10" s="541">
        <v>3.4</v>
      </c>
      <c r="H10" s="546">
        <v>59</v>
      </c>
      <c r="I10" s="543">
        <v>3.3</v>
      </c>
      <c r="J10" s="546">
        <v>67</v>
      </c>
      <c r="K10" s="527">
        <v>3.3</v>
      </c>
    </row>
    <row r="11" spans="1:11" ht="23.25">
      <c r="A11" s="277" t="s">
        <v>624</v>
      </c>
      <c r="B11" s="277"/>
      <c r="C11" s="277"/>
      <c r="D11" s="277"/>
      <c r="E11" s="277"/>
      <c r="F11" s="277"/>
      <c r="G11" s="277"/>
      <c r="H11" s="347"/>
      <c r="I11" s="347"/>
      <c r="J11" s="347"/>
      <c r="K11" s="347"/>
    </row>
  </sheetData>
  <sheetProtection/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scale="11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C00000"/>
  </sheetPr>
  <dimension ref="A1:L39"/>
  <sheetViews>
    <sheetView zoomScalePageLayoutView="0" workbookViewId="0" topLeftCell="A20">
      <selection activeCell="G28" sqref="G28"/>
    </sheetView>
  </sheetViews>
  <sheetFormatPr defaultColWidth="9.140625" defaultRowHeight="23.25" customHeight="1"/>
  <cols>
    <col min="1" max="1" width="70.28125" style="349" customWidth="1"/>
    <col min="2" max="2" width="15.00390625" style="349" customWidth="1"/>
    <col min="3" max="3" width="16.7109375" style="349" customWidth="1"/>
    <col min="4" max="4" width="17.28125" style="349" customWidth="1"/>
    <col min="5" max="5" width="9.8515625" style="349" customWidth="1"/>
    <col min="6" max="6" width="15.8515625" style="349" customWidth="1"/>
    <col min="7" max="7" width="11.7109375" style="349" customWidth="1"/>
    <col min="8" max="16384" width="9.140625" style="349" customWidth="1"/>
  </cols>
  <sheetData>
    <row r="1" spans="1:7" ht="26.25" customHeight="1">
      <c r="A1" s="512" t="s">
        <v>728</v>
      </c>
      <c r="B1" s="512"/>
      <c r="C1" s="512"/>
      <c r="D1" s="512"/>
      <c r="E1" s="512"/>
      <c r="F1" s="512"/>
      <c r="G1" s="512"/>
    </row>
    <row r="2" spans="1:12" ht="19.5" customHeight="1">
      <c r="A2" s="521" t="s">
        <v>688</v>
      </c>
      <c r="B2" s="826" t="s">
        <v>560</v>
      </c>
      <c r="C2" s="827"/>
      <c r="D2" s="828"/>
      <c r="E2" s="511"/>
      <c r="F2" s="511"/>
      <c r="G2" s="511"/>
      <c r="H2" s="277"/>
      <c r="I2" s="277"/>
      <c r="J2" s="277"/>
      <c r="K2" s="277"/>
      <c r="L2" s="277"/>
    </row>
    <row r="3" spans="1:12" ht="19.5" customHeight="1">
      <c r="A3" s="829"/>
      <c r="B3" s="364" t="s">
        <v>726</v>
      </c>
      <c r="C3" s="364" t="s">
        <v>561</v>
      </c>
      <c r="D3" s="364" t="s">
        <v>627</v>
      </c>
      <c r="E3" s="511"/>
      <c r="F3" s="511"/>
      <c r="G3" s="511"/>
      <c r="H3" s="277"/>
      <c r="I3" s="277"/>
      <c r="J3" s="277"/>
      <c r="K3" s="277"/>
      <c r="L3" s="277"/>
    </row>
    <row r="4" spans="1:12" ht="19.5" customHeight="1">
      <c r="A4" s="532" t="s">
        <v>729</v>
      </c>
      <c r="B4" s="517"/>
      <c r="C4" s="521"/>
      <c r="D4" s="354"/>
      <c r="E4" s="511"/>
      <c r="F4" s="511"/>
      <c r="G4" s="511"/>
      <c r="H4" s="277"/>
      <c r="I4" s="277"/>
      <c r="J4" s="277"/>
      <c r="K4" s="277"/>
      <c r="L4" s="277"/>
    </row>
    <row r="5" spans="1:12" ht="19.5" customHeight="1">
      <c r="A5" s="533" t="s">
        <v>736</v>
      </c>
      <c r="B5" s="365"/>
      <c r="C5" s="522"/>
      <c r="D5" s="505"/>
      <c r="E5" s="511"/>
      <c r="F5" s="511"/>
      <c r="G5" s="511"/>
      <c r="H5" s="277"/>
      <c r="I5" s="277"/>
      <c r="J5" s="277"/>
      <c r="K5" s="277"/>
      <c r="L5" s="277"/>
    </row>
    <row r="6" spans="1:12" ht="19.5" customHeight="1">
      <c r="A6" s="533" t="s">
        <v>725</v>
      </c>
      <c r="B6" s="365"/>
      <c r="C6" s="522"/>
      <c r="D6" s="505"/>
      <c r="E6" s="511"/>
      <c r="F6" s="511"/>
      <c r="G6" s="511"/>
      <c r="H6" s="277"/>
      <c r="I6" s="277"/>
      <c r="J6" s="277"/>
      <c r="K6" s="277"/>
      <c r="L6" s="277"/>
    </row>
    <row r="7" spans="1:12" ht="19.5" customHeight="1">
      <c r="A7" s="510" t="s">
        <v>684</v>
      </c>
      <c r="B7" s="513">
        <v>82.5</v>
      </c>
      <c r="C7" s="518">
        <v>84.1</v>
      </c>
      <c r="D7" s="518">
        <v>83</v>
      </c>
      <c r="E7" s="516"/>
      <c r="F7" s="375"/>
      <c r="G7" s="353"/>
      <c r="H7" s="376"/>
      <c r="I7" s="376"/>
      <c r="J7" s="376"/>
      <c r="K7" s="376"/>
      <c r="L7" s="376"/>
    </row>
    <row r="8" spans="1:7" ht="19.5" customHeight="1">
      <c r="A8" s="510" t="s">
        <v>685</v>
      </c>
      <c r="B8" s="513">
        <v>4.1</v>
      </c>
      <c r="C8" s="518">
        <v>2.8</v>
      </c>
      <c r="D8" s="518">
        <v>2.3</v>
      </c>
      <c r="E8" s="516"/>
      <c r="F8" s="375"/>
      <c r="G8" s="353"/>
    </row>
    <row r="9" spans="1:7" ht="19.5" customHeight="1">
      <c r="A9" s="510" t="s">
        <v>686</v>
      </c>
      <c r="B9" s="513">
        <v>8.1</v>
      </c>
      <c r="C9" s="518">
        <v>8.1</v>
      </c>
      <c r="D9" s="518">
        <v>9.4</v>
      </c>
      <c r="E9" s="516"/>
      <c r="F9" s="375"/>
      <c r="G9" s="353"/>
    </row>
    <row r="10" spans="1:7" ht="18.75">
      <c r="A10" s="510" t="s">
        <v>687</v>
      </c>
      <c r="B10" s="513">
        <v>1.6</v>
      </c>
      <c r="C10" s="518">
        <v>1.4</v>
      </c>
      <c r="D10" s="518">
        <v>1.5</v>
      </c>
      <c r="E10" s="516"/>
      <c r="F10" s="375"/>
      <c r="G10" s="353"/>
    </row>
    <row r="11" spans="1:7" ht="19.5" customHeight="1">
      <c r="A11" s="519" t="s">
        <v>833</v>
      </c>
      <c r="B11" s="514">
        <v>3.7</v>
      </c>
      <c r="C11" s="528">
        <v>3.6</v>
      </c>
      <c r="D11" s="528">
        <v>3.8</v>
      </c>
      <c r="E11" s="516"/>
      <c r="F11" s="375"/>
      <c r="G11" s="353"/>
    </row>
    <row r="12" spans="1:4" ht="18.75">
      <c r="A12" s="359" t="s">
        <v>680</v>
      </c>
      <c r="B12" s="359"/>
      <c r="C12" s="359"/>
      <c r="D12" s="277"/>
    </row>
    <row r="13" spans="1:7" s="360" customFormat="1" ht="19.5">
      <c r="A13" s="277" t="s">
        <v>681</v>
      </c>
      <c r="B13" s="348"/>
      <c r="C13" s="348"/>
      <c r="D13" s="277"/>
      <c r="E13" s="277"/>
      <c r="F13" s="277"/>
      <c r="G13" s="277"/>
    </row>
    <row r="14" spans="1:12" s="277" customFormat="1" ht="18.75">
      <c r="A14" s="277" t="s">
        <v>682</v>
      </c>
      <c r="B14" s="377"/>
      <c r="C14" s="377"/>
      <c r="D14" s="376"/>
      <c r="H14" s="349"/>
      <c r="I14" s="349"/>
      <c r="J14" s="349"/>
      <c r="K14" s="349"/>
      <c r="L14" s="349"/>
    </row>
    <row r="15" spans="1:12" s="376" customFormat="1" ht="18.75">
      <c r="A15" s="277" t="s">
        <v>693</v>
      </c>
      <c r="B15" s="377"/>
      <c r="C15" s="377"/>
      <c r="H15" s="349"/>
      <c r="I15" s="349"/>
      <c r="J15" s="349"/>
      <c r="K15" s="349"/>
      <c r="L15" s="349"/>
    </row>
    <row r="16" spans="1:12" s="376" customFormat="1" ht="21">
      <c r="A16" s="512" t="s">
        <v>734</v>
      </c>
      <c r="B16" s="512"/>
      <c r="C16" s="512"/>
      <c r="D16" s="512"/>
      <c r="H16" s="349"/>
      <c r="I16" s="349"/>
      <c r="J16" s="349"/>
      <c r="K16" s="349"/>
      <c r="L16" s="349"/>
    </row>
    <row r="17" spans="1:5" ht="18.75">
      <c r="A17" s="521" t="s">
        <v>690</v>
      </c>
      <c r="B17" s="826" t="s">
        <v>560</v>
      </c>
      <c r="C17" s="827"/>
      <c r="D17" s="828"/>
      <c r="E17" s="277"/>
    </row>
    <row r="18" spans="1:12" ht="23.25" customHeight="1">
      <c r="A18" s="829"/>
      <c r="B18" s="364" t="s">
        <v>731</v>
      </c>
      <c r="C18" s="364" t="s">
        <v>738</v>
      </c>
      <c r="D18" s="364" t="s">
        <v>627</v>
      </c>
      <c r="E18" s="511"/>
      <c r="F18" s="511"/>
      <c r="G18" s="511"/>
      <c r="H18" s="277"/>
      <c r="I18" s="277"/>
      <c r="J18" s="277"/>
      <c r="K18" s="277"/>
      <c r="L18" s="277"/>
    </row>
    <row r="19" spans="1:12" ht="23.25" customHeight="1">
      <c r="A19" s="532" t="s">
        <v>730</v>
      </c>
      <c r="B19" s="517"/>
      <c r="C19" s="365"/>
      <c r="D19" s="515"/>
      <c r="E19" s="511"/>
      <c r="F19" s="511"/>
      <c r="G19" s="511"/>
      <c r="H19" s="277"/>
      <c r="I19" s="277"/>
      <c r="J19" s="277"/>
      <c r="K19" s="277"/>
      <c r="L19" s="277"/>
    </row>
    <row r="20" spans="1:12" ht="23.25" customHeight="1">
      <c r="A20" s="533" t="s">
        <v>737</v>
      </c>
      <c r="B20" s="365"/>
      <c r="C20" s="365"/>
      <c r="D20" s="515"/>
      <c r="E20" s="511"/>
      <c r="F20" s="511"/>
      <c r="G20" s="511"/>
      <c r="H20" s="277"/>
      <c r="I20" s="277"/>
      <c r="J20" s="277"/>
      <c r="K20" s="277"/>
      <c r="L20" s="277"/>
    </row>
    <row r="21" spans="1:12" ht="23.25" customHeight="1">
      <c r="A21" s="533" t="s">
        <v>727</v>
      </c>
      <c r="B21" s="505"/>
      <c r="C21" s="523"/>
      <c r="D21" s="354"/>
      <c r="E21" s="511"/>
      <c r="F21" s="511"/>
      <c r="G21" s="511"/>
      <c r="H21" s="277"/>
      <c r="I21" s="277"/>
      <c r="J21" s="277"/>
      <c r="K21" s="277"/>
      <c r="L21" s="277"/>
    </row>
    <row r="22" spans="1:7" ht="18.75">
      <c r="A22" s="510" t="s">
        <v>694</v>
      </c>
      <c r="B22" s="520">
        <v>24.4</v>
      </c>
      <c r="C22" s="520">
        <v>24.9</v>
      </c>
      <c r="D22" s="526">
        <v>20.6</v>
      </c>
      <c r="E22" s="353"/>
      <c r="F22" s="378"/>
      <c r="G22" s="353"/>
    </row>
    <row r="23" spans="1:7" ht="18.75">
      <c r="A23" s="510" t="s">
        <v>695</v>
      </c>
      <c r="B23" s="520">
        <v>19.3</v>
      </c>
      <c r="C23" s="520">
        <v>19.6</v>
      </c>
      <c r="D23" s="526">
        <v>15.1</v>
      </c>
      <c r="E23" s="353"/>
      <c r="F23" s="378"/>
      <c r="G23" s="353"/>
    </row>
    <row r="24" spans="1:7" ht="18.75">
      <c r="A24" s="510" t="s">
        <v>696</v>
      </c>
      <c r="B24" s="520">
        <v>15.1</v>
      </c>
      <c r="C24" s="520">
        <v>14.6</v>
      </c>
      <c r="D24" s="526">
        <v>13.5</v>
      </c>
      <c r="E24" s="353"/>
      <c r="F24" s="378"/>
      <c r="G24" s="353"/>
    </row>
    <row r="25" spans="1:7" ht="18.75">
      <c r="A25" s="510" t="s">
        <v>697</v>
      </c>
      <c r="B25" s="520" t="s">
        <v>86</v>
      </c>
      <c r="C25" s="520" t="s">
        <v>86</v>
      </c>
      <c r="D25" s="526">
        <v>9.2</v>
      </c>
      <c r="E25" s="353"/>
      <c r="F25" s="378"/>
      <c r="G25" s="353"/>
    </row>
    <row r="26" spans="1:7" ht="18.75">
      <c r="A26" s="510" t="s">
        <v>703</v>
      </c>
      <c r="B26" s="520" t="s">
        <v>86</v>
      </c>
      <c r="C26" s="520" t="s">
        <v>86</v>
      </c>
      <c r="D26" s="526">
        <v>8.4</v>
      </c>
      <c r="E26" s="353"/>
      <c r="F26" s="378"/>
      <c r="G26" s="353"/>
    </row>
    <row r="27" spans="1:7" ht="18.75">
      <c r="A27" s="510" t="s">
        <v>698</v>
      </c>
      <c r="B27" s="520">
        <v>10.2</v>
      </c>
      <c r="C27" s="520">
        <v>9.6</v>
      </c>
      <c r="D27" s="526">
        <v>7</v>
      </c>
      <c r="E27" s="353"/>
      <c r="F27" s="378"/>
      <c r="G27" s="353"/>
    </row>
    <row r="28" spans="1:7" ht="18.75">
      <c r="A28" s="510" t="s">
        <v>699</v>
      </c>
      <c r="B28" s="520">
        <v>2.4</v>
      </c>
      <c r="C28" s="520">
        <v>1.8</v>
      </c>
      <c r="D28" s="526">
        <v>5.4</v>
      </c>
      <c r="E28" s="353"/>
      <c r="F28" s="378"/>
      <c r="G28" s="353"/>
    </row>
    <row r="29" spans="1:7" ht="18.75">
      <c r="A29" s="510" t="s">
        <v>700</v>
      </c>
      <c r="B29" s="520">
        <v>1.9</v>
      </c>
      <c r="C29" s="520">
        <v>2.1</v>
      </c>
      <c r="D29" s="526">
        <v>3.5</v>
      </c>
      <c r="E29" s="353"/>
      <c r="F29" s="378"/>
      <c r="G29" s="353"/>
    </row>
    <row r="30" spans="1:7" ht="18.75">
      <c r="A30" s="510" t="s">
        <v>701</v>
      </c>
      <c r="B30" s="520">
        <v>5.5</v>
      </c>
      <c r="C30" s="520">
        <v>6.5</v>
      </c>
      <c r="D30" s="526">
        <v>2.6</v>
      </c>
      <c r="E30" s="353"/>
      <c r="F30" s="378"/>
      <c r="G30" s="353"/>
    </row>
    <row r="31" spans="1:7" ht="18.75">
      <c r="A31" s="510" t="s">
        <v>702</v>
      </c>
      <c r="B31" s="520">
        <v>7.2</v>
      </c>
      <c r="C31" s="520">
        <v>6.4</v>
      </c>
      <c r="D31" s="526">
        <v>1.3</v>
      </c>
      <c r="E31" s="353"/>
      <c r="F31" s="378"/>
      <c r="G31" s="353"/>
    </row>
    <row r="32" spans="1:7" ht="18.75">
      <c r="A32" s="519" t="s">
        <v>704</v>
      </c>
      <c r="B32" s="527" t="s">
        <v>86</v>
      </c>
      <c r="C32" s="527" t="s">
        <v>86</v>
      </c>
      <c r="D32" s="840">
        <v>13.4</v>
      </c>
      <c r="E32" s="353"/>
      <c r="F32" s="378"/>
      <c r="G32" s="353"/>
    </row>
    <row r="33" spans="1:4" ht="18.75">
      <c r="A33" s="359" t="s">
        <v>680</v>
      </c>
      <c r="B33" s="359"/>
      <c r="C33" s="359"/>
      <c r="D33" s="277"/>
    </row>
    <row r="34" spans="1:7" s="360" customFormat="1" ht="19.5">
      <c r="A34" s="277" t="s">
        <v>681</v>
      </c>
      <c r="B34" s="348"/>
      <c r="C34" s="348"/>
      <c r="D34" s="277"/>
      <c r="E34" s="277"/>
      <c r="F34" s="277"/>
      <c r="G34" s="277"/>
    </row>
    <row r="35" spans="1:12" s="277" customFormat="1" ht="18.75">
      <c r="A35" s="277" t="s">
        <v>692</v>
      </c>
      <c r="B35" s="377"/>
      <c r="C35" s="377"/>
      <c r="D35" s="376"/>
      <c r="H35" s="349"/>
      <c r="I35" s="349"/>
      <c r="J35" s="349"/>
      <c r="K35" s="349"/>
      <c r="L35" s="349"/>
    </row>
    <row r="36" spans="1:12" s="376" customFormat="1" ht="18.75">
      <c r="A36" s="277" t="s">
        <v>691</v>
      </c>
      <c r="B36" s="377"/>
      <c r="C36" s="377"/>
      <c r="H36" s="349"/>
      <c r="I36" s="349"/>
      <c r="J36" s="349"/>
      <c r="K36" s="349"/>
      <c r="L36" s="349"/>
    </row>
    <row r="37" spans="1:12" s="376" customFormat="1" ht="18.75">
      <c r="A37" s="277" t="s">
        <v>739</v>
      </c>
      <c r="B37" s="349"/>
      <c r="C37" s="349"/>
      <c r="D37" s="349"/>
      <c r="H37" s="349"/>
      <c r="I37" s="349"/>
      <c r="J37" s="349"/>
      <c r="K37" s="349"/>
      <c r="L37" s="349"/>
    </row>
    <row r="38" ht="23.25" customHeight="1">
      <c r="A38" s="277" t="s">
        <v>740</v>
      </c>
    </row>
    <row r="39" ht="23.25" customHeight="1">
      <c r="A39" s="277" t="s">
        <v>740</v>
      </c>
    </row>
  </sheetData>
  <sheetProtection/>
  <printOptions horizontalCentered="1"/>
  <pageMargins left="0.5511811023622047" right="0.6692913385826772" top="0.1968503937007874" bottom="0.1968503937007874" header="0.5118110236220472" footer="0.5118110236220472"/>
  <pageSetup horizontalDpi="600" verticalDpi="600" orientation="portrait" paperSize="9" scale="8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C00000"/>
  </sheetPr>
  <dimension ref="A1:L57"/>
  <sheetViews>
    <sheetView zoomScalePageLayoutView="0" workbookViewId="0" topLeftCell="A7">
      <selection activeCell="I18" sqref="I18"/>
    </sheetView>
  </sheetViews>
  <sheetFormatPr defaultColWidth="9.140625" defaultRowHeight="23.25"/>
  <cols>
    <col min="1" max="1" width="64.421875" style="347" customWidth="1"/>
    <col min="2" max="2" width="10.7109375" style="361" customWidth="1"/>
    <col min="3" max="7" width="10.7109375" style="347" customWidth="1"/>
    <col min="8" max="16384" width="9.140625" style="347" customWidth="1"/>
  </cols>
  <sheetData>
    <row r="1" spans="1:7" ht="21">
      <c r="A1" s="512" t="s">
        <v>732</v>
      </c>
      <c r="B1" s="512"/>
      <c r="C1" s="512"/>
      <c r="D1" s="512"/>
      <c r="E1" s="512"/>
      <c r="F1" s="512"/>
      <c r="G1" s="512"/>
    </row>
    <row r="2" spans="1:7" ht="19.5">
      <c r="A2" s="521" t="s">
        <v>683</v>
      </c>
      <c r="B2" s="841" t="s">
        <v>711</v>
      </c>
      <c r="C2" s="842"/>
      <c r="D2" s="843"/>
      <c r="E2" s="826" t="s">
        <v>560</v>
      </c>
      <c r="F2" s="827"/>
      <c r="G2" s="828"/>
    </row>
    <row r="3" spans="1:7" ht="19.5">
      <c r="A3" s="829"/>
      <c r="B3" s="679" t="s">
        <v>726</v>
      </c>
      <c r="C3" s="680" t="s">
        <v>561</v>
      </c>
      <c r="D3" s="681" t="s">
        <v>627</v>
      </c>
      <c r="E3" s="679" t="s">
        <v>726</v>
      </c>
      <c r="F3" s="679" t="s">
        <v>561</v>
      </c>
      <c r="G3" s="680" t="s">
        <v>627</v>
      </c>
    </row>
    <row r="4" spans="1:7" ht="19.5">
      <c r="A4" s="366" t="s">
        <v>706</v>
      </c>
      <c r="B4" s="529">
        <v>749771</v>
      </c>
      <c r="C4" s="529">
        <v>872388</v>
      </c>
      <c r="D4" s="508">
        <v>1111425</v>
      </c>
      <c r="E4" s="530">
        <v>84</v>
      </c>
      <c r="F4" s="531">
        <v>84.1</v>
      </c>
      <c r="G4" s="520">
        <v>83.2</v>
      </c>
    </row>
    <row r="5" spans="1:7" ht="19.5">
      <c r="A5" s="368" t="s">
        <v>707</v>
      </c>
      <c r="B5" s="529">
        <v>277040</v>
      </c>
      <c r="C5" s="529">
        <v>794565</v>
      </c>
      <c r="D5" s="508">
        <v>996931</v>
      </c>
      <c r="E5" s="530">
        <v>77.7</v>
      </c>
      <c r="F5" s="531">
        <v>87.1</v>
      </c>
      <c r="G5" s="520">
        <v>86.3</v>
      </c>
    </row>
    <row r="6" spans="1:7" ht="19.5">
      <c r="A6" s="368" t="s">
        <v>710</v>
      </c>
      <c r="B6" s="529">
        <v>614109</v>
      </c>
      <c r="C6" s="529">
        <v>908508</v>
      </c>
      <c r="D6" s="508">
        <v>1160766</v>
      </c>
      <c r="E6" s="530">
        <v>85.8</v>
      </c>
      <c r="F6" s="531">
        <v>83</v>
      </c>
      <c r="G6" s="520">
        <v>83.4</v>
      </c>
    </row>
    <row r="7" spans="1:7" ht="19.5">
      <c r="A7" s="368" t="s">
        <v>708</v>
      </c>
      <c r="B7" s="529">
        <v>847003</v>
      </c>
      <c r="C7" s="529">
        <v>1255070</v>
      </c>
      <c r="D7" s="508">
        <v>1478840</v>
      </c>
      <c r="E7" s="530">
        <v>83.6</v>
      </c>
      <c r="F7" s="531">
        <v>65.4</v>
      </c>
      <c r="G7" s="520">
        <v>65.5</v>
      </c>
    </row>
    <row r="8" spans="1:7" ht="19.5">
      <c r="A8" s="369" t="s">
        <v>709</v>
      </c>
      <c r="B8" s="846">
        <v>1462525</v>
      </c>
      <c r="C8" s="846">
        <v>1657690</v>
      </c>
      <c r="D8" s="546">
        <v>1511645</v>
      </c>
      <c r="E8" s="847">
        <v>48.2</v>
      </c>
      <c r="F8" s="543">
        <v>39.2</v>
      </c>
      <c r="G8" s="527">
        <v>31.9</v>
      </c>
    </row>
    <row r="9" spans="1:7" s="360" customFormat="1" ht="19.5">
      <c r="A9" s="277" t="s">
        <v>680</v>
      </c>
      <c r="B9" s="277"/>
      <c r="C9" s="277"/>
      <c r="D9" s="277"/>
      <c r="E9" s="277"/>
      <c r="F9" s="277"/>
      <c r="G9" s="277"/>
    </row>
    <row r="10" spans="1:12" s="277" customFormat="1" ht="18.75">
      <c r="A10" s="277" t="s">
        <v>681</v>
      </c>
      <c r="B10" s="348"/>
      <c r="C10" s="348"/>
      <c r="H10" s="349"/>
      <c r="I10" s="349"/>
      <c r="J10" s="349"/>
      <c r="K10" s="349"/>
      <c r="L10" s="349"/>
    </row>
    <row r="11" spans="1:7" ht="21">
      <c r="A11" s="512" t="s">
        <v>733</v>
      </c>
      <c r="B11" s="512"/>
      <c r="C11" s="512"/>
      <c r="D11" s="512"/>
      <c r="E11" s="512"/>
      <c r="F11" s="512"/>
      <c r="G11" s="512"/>
    </row>
    <row r="12" spans="1:12" s="349" customFormat="1" ht="18.75">
      <c r="A12" s="521" t="s">
        <v>713</v>
      </c>
      <c r="B12" s="826" t="s">
        <v>560</v>
      </c>
      <c r="C12" s="827"/>
      <c r="D12" s="827"/>
      <c r="E12" s="827"/>
      <c r="F12" s="827"/>
      <c r="G12" s="828"/>
      <c r="H12" s="277"/>
      <c r="I12" s="277"/>
      <c r="J12" s="277"/>
      <c r="K12" s="277"/>
      <c r="L12" s="277"/>
    </row>
    <row r="13" spans="1:7" s="349" customFormat="1" ht="18.75">
      <c r="A13" s="829"/>
      <c r="B13" s="844" t="s">
        <v>726</v>
      </c>
      <c r="C13" s="845"/>
      <c r="D13" s="844" t="s">
        <v>561</v>
      </c>
      <c r="E13" s="845"/>
      <c r="F13" s="844" t="s">
        <v>627</v>
      </c>
      <c r="G13" s="845"/>
    </row>
    <row r="14" spans="1:7" s="349" customFormat="1" ht="18.75">
      <c r="A14" s="682" t="s">
        <v>735</v>
      </c>
      <c r="B14" s="503"/>
      <c r="C14" s="683"/>
      <c r="D14" s="351"/>
      <c r="E14" s="524"/>
      <c r="F14" s="372"/>
      <c r="G14" s="354"/>
    </row>
    <row r="15" spans="1:7" s="349" customFormat="1" ht="18.75">
      <c r="A15" s="684" t="s">
        <v>741</v>
      </c>
      <c r="B15" s="504"/>
      <c r="C15" s="357"/>
      <c r="D15" s="351"/>
      <c r="E15" s="524"/>
      <c r="F15" s="372"/>
      <c r="G15" s="354"/>
    </row>
    <row r="16" spans="1:7" s="349" customFormat="1" ht="18.75">
      <c r="A16" s="684" t="s">
        <v>712</v>
      </c>
      <c r="B16" s="504"/>
      <c r="C16" s="357"/>
      <c r="D16" s="351"/>
      <c r="E16" s="524"/>
      <c r="F16" s="372"/>
      <c r="G16" s="354"/>
    </row>
    <row r="17" spans="1:7" s="349" customFormat="1" ht="18.75">
      <c r="A17" s="685" t="s">
        <v>714</v>
      </c>
      <c r="B17" s="372">
        <v>56.3</v>
      </c>
      <c r="C17" s="354"/>
      <c r="D17" s="372">
        <v>56.4</v>
      </c>
      <c r="E17" s="354"/>
      <c r="F17" s="372">
        <v>54.7</v>
      </c>
      <c r="G17" s="354"/>
    </row>
    <row r="18" spans="1:7" s="349" customFormat="1" ht="18.75">
      <c r="A18" s="685" t="s">
        <v>715</v>
      </c>
      <c r="B18" s="372">
        <v>16.7</v>
      </c>
      <c r="C18" s="354"/>
      <c r="D18" s="372">
        <v>15.2</v>
      </c>
      <c r="E18" s="354"/>
      <c r="F18" s="372">
        <v>16.5</v>
      </c>
      <c r="G18" s="354"/>
    </row>
    <row r="19" spans="1:7" s="349" customFormat="1" ht="18.75">
      <c r="A19" s="685" t="s">
        <v>716</v>
      </c>
      <c r="B19" s="372">
        <v>12.4</v>
      </c>
      <c r="C19" s="354"/>
      <c r="D19" s="372">
        <v>13.3</v>
      </c>
      <c r="E19" s="354"/>
      <c r="F19" s="372">
        <v>15.4</v>
      </c>
      <c r="G19" s="354"/>
    </row>
    <row r="20" spans="1:7" s="349" customFormat="1" ht="18.75">
      <c r="A20" s="686" t="s">
        <v>717</v>
      </c>
      <c r="B20" s="372">
        <v>6.3</v>
      </c>
      <c r="C20" s="354"/>
      <c r="D20" s="355" t="s">
        <v>742</v>
      </c>
      <c r="E20" s="687"/>
      <c r="F20" s="355" t="s">
        <v>721</v>
      </c>
      <c r="G20" s="687"/>
    </row>
    <row r="21" spans="1:7" s="349" customFormat="1" ht="18.75">
      <c r="A21" s="686" t="s">
        <v>718</v>
      </c>
      <c r="B21" s="372">
        <v>3.7</v>
      </c>
      <c r="C21" s="354"/>
      <c r="D21" s="355" t="s">
        <v>743</v>
      </c>
      <c r="E21" s="687"/>
      <c r="F21" s="355" t="s">
        <v>722</v>
      </c>
      <c r="G21" s="687"/>
    </row>
    <row r="22" spans="1:7" s="349" customFormat="1" ht="18.75">
      <c r="A22" s="686" t="s">
        <v>719</v>
      </c>
      <c r="B22" s="372">
        <v>1.1</v>
      </c>
      <c r="C22" s="354"/>
      <c r="D22" s="355" t="s">
        <v>744</v>
      </c>
      <c r="E22" s="687"/>
      <c r="F22" s="355" t="s">
        <v>723</v>
      </c>
      <c r="G22" s="687"/>
    </row>
    <row r="23" spans="1:7" s="349" customFormat="1" ht="18.75">
      <c r="A23" s="848" t="s">
        <v>720</v>
      </c>
      <c r="B23" s="689">
        <v>3.5</v>
      </c>
      <c r="C23" s="371"/>
      <c r="D23" s="545" t="s">
        <v>745</v>
      </c>
      <c r="E23" s="688"/>
      <c r="F23" s="545" t="s">
        <v>724</v>
      </c>
      <c r="G23" s="688"/>
    </row>
    <row r="24" spans="1:7" s="360" customFormat="1" ht="19.5">
      <c r="A24" s="277" t="s">
        <v>680</v>
      </c>
      <c r="B24" s="277"/>
      <c r="C24" s="277"/>
      <c r="D24" s="277"/>
      <c r="E24" s="277"/>
      <c r="F24" s="277"/>
      <c r="G24" s="277"/>
    </row>
    <row r="25" spans="1:12" s="277" customFormat="1" ht="18.75">
      <c r="A25" s="277" t="s">
        <v>681</v>
      </c>
      <c r="B25" s="348"/>
      <c r="C25" s="348"/>
      <c r="H25" s="349"/>
      <c r="I25" s="349"/>
      <c r="J25" s="349"/>
      <c r="K25" s="349"/>
      <c r="L25" s="349"/>
    </row>
    <row r="26" spans="4:12" s="277" customFormat="1" ht="18.75">
      <c r="D26" s="374"/>
      <c r="H26" s="349"/>
      <c r="I26" s="349"/>
      <c r="J26" s="349"/>
      <c r="K26" s="349"/>
      <c r="L26" s="349"/>
    </row>
    <row r="27" spans="1:7" ht="19.5">
      <c r="A27" s="349"/>
      <c r="B27" s="350"/>
      <c r="C27" s="349"/>
      <c r="D27" s="349"/>
      <c r="E27" s="349"/>
      <c r="F27" s="349"/>
      <c r="G27" s="349"/>
    </row>
    <row r="28" spans="1:7" ht="19.5">
      <c r="A28" s="349"/>
      <c r="B28" s="350"/>
      <c r="C28" s="349"/>
      <c r="D28" s="349"/>
      <c r="E28" s="349"/>
      <c r="F28" s="349"/>
      <c r="G28" s="349"/>
    </row>
    <row r="29" spans="1:7" ht="19.5">
      <c r="A29" s="349"/>
      <c r="B29" s="350"/>
      <c r="C29" s="349"/>
      <c r="D29" s="349"/>
      <c r="E29" s="349"/>
      <c r="F29" s="349"/>
      <c r="G29" s="349"/>
    </row>
    <row r="30" spans="1:7" ht="19.5">
      <c r="A30" s="349"/>
      <c r="B30" s="350"/>
      <c r="C30" s="349"/>
      <c r="D30" s="349"/>
      <c r="E30" s="349"/>
      <c r="F30" s="349"/>
      <c r="G30" s="349"/>
    </row>
    <row r="31" spans="1:7" ht="19.5">
      <c r="A31" s="349"/>
      <c r="B31" s="350"/>
      <c r="C31" s="349"/>
      <c r="D31" s="349"/>
      <c r="E31" s="349"/>
      <c r="F31" s="349"/>
      <c r="G31" s="349"/>
    </row>
    <row r="32" spans="1:7" ht="19.5">
      <c r="A32" s="349"/>
      <c r="B32" s="350"/>
      <c r="C32" s="349"/>
      <c r="D32" s="349"/>
      <c r="E32" s="349"/>
      <c r="F32" s="349"/>
      <c r="G32" s="349"/>
    </row>
    <row r="33" spans="1:7" ht="19.5">
      <c r="A33" s="349"/>
      <c r="B33" s="350"/>
      <c r="C33" s="349"/>
      <c r="D33" s="349"/>
      <c r="E33" s="349"/>
      <c r="F33" s="349"/>
      <c r="G33" s="349"/>
    </row>
    <row r="34" spans="1:7" ht="19.5">
      <c r="A34" s="349"/>
      <c r="B34" s="350"/>
      <c r="C34" s="349"/>
      <c r="D34" s="349"/>
      <c r="E34" s="349"/>
      <c r="F34" s="349"/>
      <c r="G34" s="349"/>
    </row>
    <row r="35" spans="1:7" ht="19.5">
      <c r="A35" s="349"/>
      <c r="B35" s="350"/>
      <c r="C35" s="349"/>
      <c r="D35" s="349"/>
      <c r="E35" s="349"/>
      <c r="F35" s="349"/>
      <c r="G35" s="349"/>
    </row>
    <row r="36" spans="1:7" ht="19.5">
      <c r="A36" s="349"/>
      <c r="B36" s="350"/>
      <c r="C36" s="349"/>
      <c r="D36" s="349"/>
      <c r="E36" s="349"/>
      <c r="F36" s="349"/>
      <c r="G36" s="349"/>
    </row>
    <row r="37" spans="1:7" ht="19.5">
      <c r="A37" s="349"/>
      <c r="B37" s="350"/>
      <c r="C37" s="349"/>
      <c r="D37" s="349"/>
      <c r="E37" s="349"/>
      <c r="F37" s="349"/>
      <c r="G37" s="349"/>
    </row>
    <row r="38" spans="1:7" ht="19.5">
      <c r="A38" s="349"/>
      <c r="B38" s="350"/>
      <c r="C38" s="349"/>
      <c r="D38" s="349"/>
      <c r="E38" s="349"/>
      <c r="F38" s="349"/>
      <c r="G38" s="349"/>
    </row>
    <row r="39" spans="1:7" ht="19.5">
      <c r="A39" s="349"/>
      <c r="B39" s="350"/>
      <c r="C39" s="349"/>
      <c r="D39" s="349"/>
      <c r="E39" s="349"/>
      <c r="F39" s="349"/>
      <c r="G39" s="349"/>
    </row>
    <row r="40" spans="1:7" ht="19.5">
      <c r="A40" s="349"/>
      <c r="B40" s="350"/>
      <c r="C40" s="349"/>
      <c r="D40" s="349"/>
      <c r="E40" s="349"/>
      <c r="F40" s="349"/>
      <c r="G40" s="349"/>
    </row>
    <row r="41" spans="1:7" ht="19.5">
      <c r="A41" s="349"/>
      <c r="B41" s="350"/>
      <c r="C41" s="349"/>
      <c r="D41" s="349"/>
      <c r="E41" s="349"/>
      <c r="F41" s="349"/>
      <c r="G41" s="349"/>
    </row>
    <row r="42" spans="1:7" ht="19.5">
      <c r="A42" s="349"/>
      <c r="B42" s="350"/>
      <c r="C42" s="349"/>
      <c r="D42" s="349"/>
      <c r="E42" s="349"/>
      <c r="F42" s="349"/>
      <c r="G42" s="349"/>
    </row>
    <row r="43" spans="1:7" ht="19.5">
      <c r="A43" s="349"/>
      <c r="B43" s="350"/>
      <c r="C43" s="349"/>
      <c r="D43" s="349"/>
      <c r="E43" s="349"/>
      <c r="F43" s="349"/>
      <c r="G43" s="349"/>
    </row>
    <row r="44" spans="1:7" ht="19.5">
      <c r="A44" s="349"/>
      <c r="B44" s="350"/>
      <c r="C44" s="349"/>
      <c r="D44" s="349"/>
      <c r="E44" s="349"/>
      <c r="F44" s="349"/>
      <c r="G44" s="349"/>
    </row>
    <row r="45" spans="1:7" ht="19.5">
      <c r="A45" s="349"/>
      <c r="B45" s="350"/>
      <c r="C45" s="349"/>
      <c r="D45" s="349"/>
      <c r="E45" s="349"/>
      <c r="F45" s="349"/>
      <c r="G45" s="349"/>
    </row>
    <row r="46" spans="1:7" ht="19.5">
      <c r="A46" s="349"/>
      <c r="B46" s="350"/>
      <c r="C46" s="349"/>
      <c r="D46" s="349"/>
      <c r="E46" s="349"/>
      <c r="F46" s="349"/>
      <c r="G46" s="349"/>
    </row>
    <row r="47" spans="1:7" ht="19.5">
      <c r="A47" s="349"/>
      <c r="B47" s="350"/>
      <c r="C47" s="349"/>
      <c r="D47" s="349"/>
      <c r="E47" s="349"/>
      <c r="F47" s="349"/>
      <c r="G47" s="349"/>
    </row>
    <row r="48" spans="1:7" ht="19.5">
      <c r="A48" s="349"/>
      <c r="B48" s="350"/>
      <c r="C48" s="349"/>
      <c r="D48" s="349"/>
      <c r="E48" s="349"/>
      <c r="F48" s="349"/>
      <c r="G48" s="349"/>
    </row>
    <row r="49" spans="1:7" ht="19.5">
      <c r="A49" s="349"/>
      <c r="B49" s="350"/>
      <c r="C49" s="349"/>
      <c r="D49" s="349"/>
      <c r="E49" s="349"/>
      <c r="F49" s="349"/>
      <c r="G49" s="349"/>
    </row>
    <row r="50" spans="1:7" ht="19.5">
      <c r="A50" s="349"/>
      <c r="B50" s="350"/>
      <c r="C50" s="349"/>
      <c r="D50" s="349"/>
      <c r="E50" s="349"/>
      <c r="F50" s="349"/>
      <c r="G50" s="349"/>
    </row>
    <row r="51" spans="1:7" ht="19.5">
      <c r="A51" s="349"/>
      <c r="B51" s="350"/>
      <c r="C51" s="349"/>
      <c r="D51" s="349"/>
      <c r="E51" s="349"/>
      <c r="F51" s="349"/>
      <c r="G51" s="349"/>
    </row>
    <row r="52" spans="1:7" ht="19.5">
      <c r="A52" s="349"/>
      <c r="B52" s="350"/>
      <c r="C52" s="349"/>
      <c r="D52" s="349"/>
      <c r="E52" s="349"/>
      <c r="F52" s="349"/>
      <c r="G52" s="349"/>
    </row>
    <row r="53" spans="1:7" ht="19.5">
      <c r="A53" s="349"/>
      <c r="B53" s="350"/>
      <c r="C53" s="349"/>
      <c r="D53" s="349"/>
      <c r="E53" s="349"/>
      <c r="F53" s="349"/>
      <c r="G53" s="349"/>
    </row>
    <row r="54" spans="1:7" ht="19.5">
      <c r="A54" s="349"/>
      <c r="B54" s="350"/>
      <c r="C54" s="349"/>
      <c r="D54" s="349"/>
      <c r="E54" s="349"/>
      <c r="F54" s="349"/>
      <c r="G54" s="349"/>
    </row>
    <row r="55" spans="1:7" ht="19.5">
      <c r="A55" s="349"/>
      <c r="B55" s="350"/>
      <c r="C55" s="349"/>
      <c r="D55" s="349"/>
      <c r="E55" s="349"/>
      <c r="F55" s="349"/>
      <c r="G55" s="349"/>
    </row>
    <row r="56" spans="1:7" ht="19.5">
      <c r="A56" s="349"/>
      <c r="B56" s="350"/>
      <c r="C56" s="349"/>
      <c r="D56" s="349"/>
      <c r="E56" s="349"/>
      <c r="F56" s="349"/>
      <c r="G56" s="349"/>
    </row>
    <row r="57" spans="1:7" ht="19.5">
      <c r="A57" s="349"/>
      <c r="B57" s="350"/>
      <c r="C57" s="349"/>
      <c r="D57" s="349"/>
      <c r="E57" s="349"/>
      <c r="F57" s="349"/>
      <c r="G57" s="349"/>
    </row>
  </sheetData>
  <sheetProtection/>
  <printOptions horizontalCentered="1"/>
  <pageMargins left="0.4724409448818898" right="0.5118110236220472" top="0.1968503937007874" bottom="0.1968503937007874" header="0.5118110236220472" footer="0.5118110236220472"/>
  <pageSetup horizontalDpi="600" verticalDpi="600" orientation="landscape" paperSize="9" scale="8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C00000"/>
  </sheetPr>
  <dimension ref="A1:D40"/>
  <sheetViews>
    <sheetView zoomScalePageLayoutView="0" workbookViewId="0" topLeftCell="A1">
      <selection activeCell="E1" sqref="E1:L16384"/>
    </sheetView>
  </sheetViews>
  <sheetFormatPr defaultColWidth="9.140625" defaultRowHeight="23.25"/>
  <cols>
    <col min="1" max="1" width="14.28125" style="62" customWidth="1"/>
    <col min="2" max="2" width="31.421875" style="62" customWidth="1"/>
    <col min="3" max="3" width="27.00390625" style="62" customWidth="1"/>
    <col min="4" max="4" width="23.7109375" style="62" customWidth="1"/>
    <col min="5" max="16384" width="9.140625" style="62" customWidth="1"/>
  </cols>
  <sheetData>
    <row r="1" spans="1:4" ht="25.5" customHeight="1">
      <c r="A1" s="849" t="s">
        <v>54</v>
      </c>
      <c r="B1" s="849"/>
      <c r="C1" s="849"/>
      <c r="D1" s="849"/>
    </row>
    <row r="2" spans="1:4" s="63" customFormat="1" ht="20.25" customHeight="1">
      <c r="A2" s="850" t="s">
        <v>6</v>
      </c>
      <c r="B2" s="851" t="s">
        <v>834</v>
      </c>
      <c r="C2" s="851" t="s">
        <v>835</v>
      </c>
      <c r="D2" s="851" t="s">
        <v>836</v>
      </c>
    </row>
    <row r="3" spans="1:4" s="691" customFormat="1" ht="16.5" customHeight="1">
      <c r="A3" s="690">
        <v>2526</v>
      </c>
      <c r="B3" s="692">
        <v>12320</v>
      </c>
      <c r="C3" s="692">
        <v>13105</v>
      </c>
      <c r="D3" s="692">
        <v>17826</v>
      </c>
    </row>
    <row r="4" spans="1:4" s="691" customFormat="1" ht="16.5" customHeight="1">
      <c r="A4" s="690">
        <v>2527</v>
      </c>
      <c r="B4" s="692">
        <v>12650</v>
      </c>
      <c r="C4" s="692">
        <v>13105</v>
      </c>
      <c r="D4" s="692">
        <v>17724</v>
      </c>
    </row>
    <row r="5" spans="1:4" s="691" customFormat="1" ht="16.5" customHeight="1">
      <c r="A5" s="690">
        <v>2528</v>
      </c>
      <c r="B5" s="692">
        <v>13130</v>
      </c>
      <c r="C5" s="692">
        <v>13108</v>
      </c>
      <c r="D5" s="692">
        <v>14281</v>
      </c>
    </row>
    <row r="6" spans="1:4" s="691" customFormat="1" ht="16.5" customHeight="1">
      <c r="A6" s="690">
        <v>2529</v>
      </c>
      <c r="B6" s="692">
        <v>13240</v>
      </c>
      <c r="C6" s="692">
        <v>13112</v>
      </c>
      <c r="D6" s="692">
        <v>22903</v>
      </c>
    </row>
    <row r="7" spans="1:4" s="691" customFormat="1" ht="16.5" customHeight="1">
      <c r="A7" s="690">
        <v>2530</v>
      </c>
      <c r="B7" s="692">
        <v>13551</v>
      </c>
      <c r="C7" s="692">
        <v>13112</v>
      </c>
      <c r="D7" s="692">
        <v>22903</v>
      </c>
    </row>
    <row r="8" spans="1:4" s="691" customFormat="1" ht="16.5" customHeight="1">
      <c r="A8" s="690">
        <v>2531</v>
      </c>
      <c r="B8" s="692">
        <v>13551</v>
      </c>
      <c r="C8" s="692">
        <v>12535</v>
      </c>
      <c r="D8" s="692">
        <v>24361</v>
      </c>
    </row>
    <row r="9" spans="1:4" s="691" customFormat="1" ht="16.5" customHeight="1">
      <c r="A9" s="690">
        <v>2532</v>
      </c>
      <c r="B9" s="692">
        <v>17920</v>
      </c>
      <c r="C9" s="692">
        <v>12888</v>
      </c>
      <c r="D9" s="692">
        <v>25758</v>
      </c>
    </row>
    <row r="10" spans="1:4" s="691" customFormat="1" ht="16.5" customHeight="1">
      <c r="A10" s="690">
        <v>2533</v>
      </c>
      <c r="B10" s="692">
        <v>17920</v>
      </c>
      <c r="C10" s="692">
        <v>12988</v>
      </c>
      <c r="D10" s="692">
        <v>26185</v>
      </c>
    </row>
    <row r="11" spans="1:4" s="691" customFormat="1" ht="16.5" customHeight="1">
      <c r="A11" s="690">
        <v>2534</v>
      </c>
      <c r="B11" s="692">
        <v>17930</v>
      </c>
      <c r="C11" s="692">
        <v>12744</v>
      </c>
      <c r="D11" s="692">
        <v>29728</v>
      </c>
    </row>
    <row r="12" spans="1:4" s="691" customFormat="1" ht="16.5" customHeight="1">
      <c r="A12" s="690">
        <v>2535</v>
      </c>
      <c r="B12" s="692">
        <v>17981</v>
      </c>
      <c r="C12" s="692">
        <v>12996</v>
      </c>
      <c r="D12" s="692">
        <v>30582</v>
      </c>
    </row>
    <row r="13" spans="1:4" s="691" customFormat="1" ht="16.5" customHeight="1">
      <c r="A13" s="690">
        <v>2536</v>
      </c>
      <c r="B13" s="692">
        <v>18473</v>
      </c>
      <c r="C13" s="692">
        <v>13073</v>
      </c>
      <c r="D13" s="692">
        <v>32518</v>
      </c>
    </row>
    <row r="14" spans="1:4" s="691" customFormat="1" ht="16.5" customHeight="1">
      <c r="A14" s="690">
        <v>2537</v>
      </c>
      <c r="B14" s="692">
        <v>17618</v>
      </c>
      <c r="C14" s="692">
        <v>13462</v>
      </c>
      <c r="D14" s="692">
        <v>33502</v>
      </c>
    </row>
    <row r="15" spans="1:4" s="691" customFormat="1" ht="16.5" customHeight="1">
      <c r="A15" s="690">
        <v>2538</v>
      </c>
      <c r="B15" s="692">
        <v>18042</v>
      </c>
      <c r="C15" s="692">
        <v>13997</v>
      </c>
      <c r="D15" s="692">
        <v>38070</v>
      </c>
    </row>
    <row r="16" spans="1:4" s="691" customFormat="1" ht="16.5" customHeight="1">
      <c r="A16" s="690">
        <v>2539</v>
      </c>
      <c r="B16" s="692">
        <v>18145</v>
      </c>
      <c r="C16" s="692">
        <v>13325</v>
      </c>
      <c r="D16" s="692">
        <v>42739</v>
      </c>
    </row>
    <row r="17" spans="1:4" s="691" customFormat="1" ht="16.5" customHeight="1">
      <c r="A17" s="690">
        <v>2540</v>
      </c>
      <c r="B17" s="692">
        <v>18537</v>
      </c>
      <c r="C17" s="692">
        <v>14921</v>
      </c>
      <c r="D17" s="692">
        <v>41170</v>
      </c>
    </row>
    <row r="18" spans="1:4" s="691" customFormat="1" ht="16.5" customHeight="1">
      <c r="A18" s="690">
        <v>2541</v>
      </c>
      <c r="B18" s="692">
        <v>18962</v>
      </c>
      <c r="C18" s="692">
        <v>14874</v>
      </c>
      <c r="D18" s="692">
        <v>46730</v>
      </c>
    </row>
    <row r="19" spans="1:4" s="691" customFormat="1" ht="16.5" customHeight="1">
      <c r="A19" s="690">
        <v>2542</v>
      </c>
      <c r="B19" s="692">
        <v>18283</v>
      </c>
      <c r="C19" s="692">
        <v>15360</v>
      </c>
      <c r="D19" s="692">
        <v>59982</v>
      </c>
    </row>
    <row r="20" spans="1:4" s="691" customFormat="1" ht="16.5" customHeight="1">
      <c r="A20" s="690">
        <v>2543</v>
      </c>
      <c r="B20" s="692">
        <v>18548</v>
      </c>
      <c r="C20" s="692">
        <v>13084</v>
      </c>
      <c r="D20" s="692">
        <v>59591</v>
      </c>
    </row>
    <row r="21" spans="1:4" s="691" customFormat="1" ht="16.5" customHeight="1">
      <c r="A21" s="690">
        <v>2544</v>
      </c>
      <c r="B21" s="692">
        <v>18498</v>
      </c>
      <c r="C21" s="692">
        <v>16937</v>
      </c>
      <c r="D21" s="693">
        <v>54595</v>
      </c>
    </row>
    <row r="22" spans="1:4" s="691" customFormat="1" ht="16.5" customHeight="1">
      <c r="A22" s="694">
        <v>2545</v>
      </c>
      <c r="B22" s="696">
        <v>19916</v>
      </c>
      <c r="C22" s="696">
        <v>13130</v>
      </c>
      <c r="D22" s="696">
        <v>55936</v>
      </c>
    </row>
    <row r="23" spans="1:4" s="695" customFormat="1" ht="16.5" customHeight="1">
      <c r="A23" s="694">
        <v>2546</v>
      </c>
      <c r="B23" s="696">
        <v>21274</v>
      </c>
      <c r="C23" s="696">
        <v>13605</v>
      </c>
      <c r="D23" s="696">
        <v>51005</v>
      </c>
    </row>
    <row r="24" spans="1:4" s="695" customFormat="1" ht="16.5" customHeight="1">
      <c r="A24" s="694">
        <v>2547</v>
      </c>
      <c r="B24" s="696">
        <v>21807</v>
      </c>
      <c r="C24" s="696">
        <v>16231</v>
      </c>
      <c r="D24" s="696">
        <v>55239</v>
      </c>
    </row>
    <row r="25" spans="1:4" s="695" customFormat="1" ht="16.5" customHeight="1">
      <c r="A25" s="694">
        <v>2548</v>
      </c>
      <c r="B25" s="697">
        <v>22080</v>
      </c>
      <c r="C25" s="696">
        <v>16284</v>
      </c>
      <c r="D25" s="697">
        <v>61644</v>
      </c>
    </row>
    <row r="26" spans="1:4" s="695" customFormat="1" ht="16.5" customHeight="1">
      <c r="A26" s="694">
        <v>2549</v>
      </c>
      <c r="B26" s="697">
        <v>22790</v>
      </c>
      <c r="C26" s="696">
        <v>16234</v>
      </c>
      <c r="D26" s="697">
        <f>39297+18599</f>
        <v>57896</v>
      </c>
    </row>
    <row r="27" spans="1:4" s="695" customFormat="1" ht="16.5" customHeight="1">
      <c r="A27" s="694">
        <v>2550</v>
      </c>
      <c r="B27" s="697">
        <v>23045</v>
      </c>
      <c r="C27" s="696">
        <v>16169</v>
      </c>
      <c r="D27" s="697">
        <v>57763</v>
      </c>
    </row>
    <row r="28" spans="1:4" s="65" customFormat="1" ht="15">
      <c r="A28" s="64">
        <v>2551</v>
      </c>
      <c r="B28" s="66">
        <v>23647</v>
      </c>
      <c r="C28" s="66">
        <v>16133</v>
      </c>
      <c r="D28" s="66">
        <v>61178</v>
      </c>
    </row>
    <row r="29" spans="1:4" s="65" customFormat="1" ht="15">
      <c r="A29" s="67">
        <v>2552</v>
      </c>
      <c r="B29" s="68">
        <v>23961</v>
      </c>
      <c r="C29" s="68">
        <v>16133</v>
      </c>
      <c r="D29" s="68">
        <v>61054</v>
      </c>
    </row>
    <row r="30" spans="1:4" s="65" customFormat="1" ht="15">
      <c r="A30" s="67">
        <v>2553</v>
      </c>
      <c r="B30" s="68">
        <v>22025</v>
      </c>
      <c r="C30" s="68">
        <v>16042</v>
      </c>
      <c r="D30" s="68">
        <v>57506</v>
      </c>
    </row>
    <row r="31" spans="1:4" s="65" customFormat="1" ht="15">
      <c r="A31" s="67">
        <v>2554</v>
      </c>
      <c r="B31" s="68">
        <v>22024</v>
      </c>
      <c r="C31" s="68">
        <v>16042</v>
      </c>
      <c r="D31" s="68">
        <v>53480</v>
      </c>
    </row>
    <row r="32" spans="1:4" s="65" customFormat="1" ht="15">
      <c r="A32" s="69">
        <v>2555</v>
      </c>
      <c r="B32" s="70">
        <v>21998</v>
      </c>
      <c r="C32" s="70">
        <v>16086</v>
      </c>
      <c r="D32" s="70">
        <v>59201</v>
      </c>
    </row>
    <row r="33" spans="1:3" s="614" customFormat="1" ht="15" customHeight="1">
      <c r="A33" s="698" t="s">
        <v>150</v>
      </c>
      <c r="B33" s="698"/>
      <c r="C33" s="698"/>
    </row>
    <row r="34" spans="1:4" s="614" customFormat="1" ht="15" customHeight="1">
      <c r="A34" s="698" t="s">
        <v>798</v>
      </c>
      <c r="B34" s="698"/>
      <c r="C34" s="698"/>
      <c r="D34" s="699"/>
    </row>
    <row r="35" spans="1:4" s="614" customFormat="1" ht="15" customHeight="1">
      <c r="A35" s="698" t="s">
        <v>799</v>
      </c>
      <c r="B35" s="698"/>
      <c r="C35" s="698"/>
      <c r="D35" s="699"/>
    </row>
    <row r="36" spans="1:4" s="614" customFormat="1" ht="15" customHeight="1">
      <c r="A36" s="698" t="s">
        <v>85</v>
      </c>
      <c r="B36" s="698"/>
      <c r="C36" s="698"/>
      <c r="D36" s="699"/>
    </row>
    <row r="37" spans="1:4" s="614" customFormat="1" ht="15" customHeight="1">
      <c r="A37" s="700" t="s">
        <v>800</v>
      </c>
      <c r="D37" s="701"/>
    </row>
    <row r="38" s="45" customFormat="1" ht="15.75" customHeight="1">
      <c r="A38" s="45" t="s">
        <v>801</v>
      </c>
    </row>
    <row r="39" s="45" customFormat="1" ht="15.75" customHeight="1">
      <c r="A39" s="45" t="s">
        <v>802</v>
      </c>
    </row>
    <row r="40" s="45" customFormat="1" ht="15.75" customHeight="1">
      <c r="A40" s="45" t="s">
        <v>803</v>
      </c>
    </row>
  </sheetData>
  <sheetProtection/>
  <printOptions horizontalCentered="1"/>
  <pageMargins left="0.748031496062992" right="0.748031496062992" top="0.984251968503937" bottom="0.68" header="0.511811023622047" footer="0.511811023622047"/>
  <pageSetup horizontalDpi="300" verticalDpi="300" orientation="portrait" paperSize="9" scale="9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C00000"/>
  </sheetPr>
  <dimension ref="A1:O38"/>
  <sheetViews>
    <sheetView showGridLines="0" zoomScalePageLayoutView="0" workbookViewId="0" topLeftCell="A1">
      <selection activeCell="H16" sqref="H16"/>
    </sheetView>
  </sheetViews>
  <sheetFormatPr defaultColWidth="9.140625" defaultRowHeight="13.5" customHeight="1"/>
  <cols>
    <col min="1" max="1" width="45.140625" style="36" customWidth="1"/>
    <col min="2" max="2" width="10.28125" style="36" customWidth="1"/>
    <col min="3" max="3" width="13.421875" style="36" customWidth="1"/>
    <col min="4" max="4" width="9.8515625" style="36" customWidth="1"/>
    <col min="5" max="5" width="14.7109375" style="36" customWidth="1"/>
    <col min="6" max="16384" width="9.140625" style="36" customWidth="1"/>
  </cols>
  <sheetData>
    <row r="1" s="50" customFormat="1" ht="21" customHeight="1">
      <c r="A1" s="50" t="s">
        <v>625</v>
      </c>
    </row>
    <row r="2" spans="1:5" s="38" customFormat="1" ht="21" customHeight="1">
      <c r="A2" s="853"/>
      <c r="B2" s="59" t="s">
        <v>3</v>
      </c>
      <c r="C2" s="59" t="s">
        <v>2</v>
      </c>
      <c r="D2" s="59" t="s">
        <v>5</v>
      </c>
      <c r="E2" s="59" t="s">
        <v>4</v>
      </c>
    </row>
    <row r="3" spans="1:5" s="51" customFormat="1" ht="15" customHeight="1">
      <c r="A3" s="51" t="s">
        <v>35</v>
      </c>
      <c r="B3" s="52">
        <v>1</v>
      </c>
      <c r="C3" s="52" t="s">
        <v>86</v>
      </c>
      <c r="D3" s="52" t="s">
        <v>86</v>
      </c>
      <c r="E3" s="52" t="s">
        <v>86</v>
      </c>
    </row>
    <row r="4" spans="1:5" s="51" customFormat="1" ht="15" customHeight="1">
      <c r="A4" s="51" t="s">
        <v>631</v>
      </c>
      <c r="B4" s="52">
        <v>6</v>
      </c>
      <c r="C4" s="52" t="s">
        <v>86</v>
      </c>
      <c r="D4" s="52" t="s">
        <v>86</v>
      </c>
      <c r="E4" s="52" t="s">
        <v>86</v>
      </c>
    </row>
    <row r="5" spans="1:5" s="51" customFormat="1" ht="15" customHeight="1">
      <c r="A5" s="51" t="s">
        <v>632</v>
      </c>
      <c r="B5" s="52">
        <v>6</v>
      </c>
      <c r="C5" s="52" t="s">
        <v>86</v>
      </c>
      <c r="D5" s="52" t="s">
        <v>86</v>
      </c>
      <c r="E5" s="52" t="s">
        <v>86</v>
      </c>
    </row>
    <row r="6" spans="1:5" s="51" customFormat="1" ht="15" customHeight="1">
      <c r="A6" s="51" t="s">
        <v>633</v>
      </c>
      <c r="B6" s="52">
        <v>1</v>
      </c>
      <c r="C6" s="52" t="s">
        <v>86</v>
      </c>
      <c r="D6" s="52" t="s">
        <v>86</v>
      </c>
      <c r="E6" s="52" t="s">
        <v>86</v>
      </c>
    </row>
    <row r="7" spans="1:5" s="51" customFormat="1" ht="15" customHeight="1">
      <c r="A7" s="51" t="s">
        <v>634</v>
      </c>
      <c r="B7" s="52">
        <v>10</v>
      </c>
      <c r="C7" s="52" t="s">
        <v>86</v>
      </c>
      <c r="D7" s="52" t="s">
        <v>86</v>
      </c>
      <c r="E7" s="52" t="s">
        <v>86</v>
      </c>
    </row>
    <row r="8" spans="1:5" s="51" customFormat="1" ht="15" customHeight="1">
      <c r="A8" s="51" t="s">
        <v>635</v>
      </c>
      <c r="B8" s="52">
        <v>14</v>
      </c>
      <c r="C8" s="52" t="s">
        <v>86</v>
      </c>
      <c r="D8" s="52" t="s">
        <v>86</v>
      </c>
      <c r="E8" s="52" t="s">
        <v>86</v>
      </c>
    </row>
    <row r="9" spans="1:5" s="51" customFormat="1" ht="15" customHeight="1">
      <c r="A9" s="51" t="s">
        <v>36</v>
      </c>
      <c r="B9" s="52">
        <v>64</v>
      </c>
      <c r="C9" s="52" t="s">
        <v>86</v>
      </c>
      <c r="D9" s="52">
        <v>20</v>
      </c>
      <c r="E9" s="51">
        <v>9</v>
      </c>
    </row>
    <row r="10" spans="1:5" s="51" customFormat="1" ht="15" customHeight="1">
      <c r="A10" s="51" t="s">
        <v>37</v>
      </c>
      <c r="B10" s="52">
        <v>79</v>
      </c>
      <c r="C10" s="52" t="s">
        <v>86</v>
      </c>
      <c r="D10" s="52">
        <v>48</v>
      </c>
      <c r="E10" s="52">
        <v>26</v>
      </c>
    </row>
    <row r="11" spans="1:5" s="51" customFormat="1" ht="15" customHeight="1">
      <c r="A11" s="51" t="s">
        <v>38</v>
      </c>
      <c r="B11" s="52">
        <v>188</v>
      </c>
      <c r="C11" s="52" t="s">
        <v>86</v>
      </c>
      <c r="D11" s="52">
        <v>13</v>
      </c>
      <c r="E11" s="52">
        <v>9</v>
      </c>
    </row>
    <row r="12" spans="1:5" s="51" customFormat="1" ht="15" customHeight="1">
      <c r="A12" s="51" t="s">
        <v>39</v>
      </c>
      <c r="B12" s="52">
        <v>672</v>
      </c>
      <c r="C12" s="52" t="s">
        <v>86</v>
      </c>
      <c r="D12" s="52">
        <v>398</v>
      </c>
      <c r="E12" s="52">
        <v>206</v>
      </c>
    </row>
    <row r="13" spans="1:5" s="51" customFormat="1" ht="15" customHeight="1">
      <c r="A13" s="51" t="s">
        <v>40</v>
      </c>
      <c r="B13" s="52">
        <v>282</v>
      </c>
      <c r="C13" s="52" t="s">
        <v>86</v>
      </c>
      <c r="D13" s="52">
        <v>36</v>
      </c>
      <c r="E13" s="52">
        <v>39</v>
      </c>
    </row>
    <row r="14" spans="1:5" s="51" customFormat="1" ht="15" customHeight="1">
      <c r="A14" s="53" t="s">
        <v>41</v>
      </c>
      <c r="B14" s="52">
        <v>4095</v>
      </c>
      <c r="C14" s="52" t="s">
        <v>86</v>
      </c>
      <c r="D14" s="52">
        <v>1523</v>
      </c>
      <c r="E14" s="52">
        <v>975</v>
      </c>
    </row>
    <row r="15" spans="1:5" s="51" customFormat="1" ht="15" customHeight="1">
      <c r="A15" s="51" t="s">
        <v>42</v>
      </c>
      <c r="B15" s="52">
        <v>2582</v>
      </c>
      <c r="C15" s="52" t="s">
        <v>86</v>
      </c>
      <c r="D15" s="52">
        <v>1228</v>
      </c>
      <c r="E15" s="52">
        <v>636</v>
      </c>
    </row>
    <row r="16" spans="1:5" s="53" customFormat="1" ht="15" customHeight="1">
      <c r="A16" s="53" t="s">
        <v>43</v>
      </c>
      <c r="B16" s="54">
        <v>285</v>
      </c>
      <c r="C16" s="54">
        <v>61</v>
      </c>
      <c r="D16" s="54">
        <v>176</v>
      </c>
      <c r="E16" s="54">
        <v>2420</v>
      </c>
    </row>
    <row r="17" spans="1:5" s="51" customFormat="1" ht="15" customHeight="1">
      <c r="A17" s="51" t="s">
        <v>44</v>
      </c>
      <c r="B17" s="52">
        <v>944</v>
      </c>
      <c r="C17" s="52" t="s">
        <v>86</v>
      </c>
      <c r="D17" s="52">
        <v>1601</v>
      </c>
      <c r="E17" s="52">
        <v>175</v>
      </c>
    </row>
    <row r="18" spans="1:5" s="51" customFormat="1" ht="15" customHeight="1">
      <c r="A18" s="51" t="s">
        <v>45</v>
      </c>
      <c r="B18" s="52">
        <v>658</v>
      </c>
      <c r="C18" s="52" t="s">
        <v>86</v>
      </c>
      <c r="D18" s="52">
        <v>3027</v>
      </c>
      <c r="E18" s="52">
        <v>2067</v>
      </c>
    </row>
    <row r="19" spans="1:5" s="51" customFormat="1" ht="15" customHeight="1">
      <c r="A19" s="51" t="s">
        <v>51</v>
      </c>
      <c r="B19" s="52">
        <v>526</v>
      </c>
      <c r="C19" s="52" t="s">
        <v>86</v>
      </c>
      <c r="D19" s="52">
        <v>3867</v>
      </c>
      <c r="E19" s="52">
        <v>601</v>
      </c>
    </row>
    <row r="20" spans="1:5" s="51" customFormat="1" ht="15" customHeight="1">
      <c r="A20" s="51" t="s">
        <v>52</v>
      </c>
      <c r="B20" s="52">
        <v>628</v>
      </c>
      <c r="C20" s="52" t="s">
        <v>86</v>
      </c>
      <c r="D20" s="52">
        <v>328</v>
      </c>
      <c r="E20" s="52">
        <v>187</v>
      </c>
    </row>
    <row r="21" spans="1:5" s="51" customFormat="1" ht="15" customHeight="1">
      <c r="A21" s="51" t="s">
        <v>46</v>
      </c>
      <c r="B21" s="52">
        <v>549</v>
      </c>
      <c r="C21" s="52" t="s">
        <v>86</v>
      </c>
      <c r="D21" s="52">
        <v>874</v>
      </c>
      <c r="E21" s="52">
        <v>205</v>
      </c>
    </row>
    <row r="22" spans="1:5" s="51" customFormat="1" ht="15" customHeight="1">
      <c r="A22" s="51" t="s">
        <v>47</v>
      </c>
      <c r="B22" s="52">
        <v>151</v>
      </c>
      <c r="C22" s="52" t="s">
        <v>86</v>
      </c>
      <c r="D22" s="52">
        <v>222</v>
      </c>
      <c r="E22" s="52">
        <v>83</v>
      </c>
    </row>
    <row r="23" spans="1:5" s="51" customFormat="1" ht="15" customHeight="1">
      <c r="A23" s="51" t="s">
        <v>53</v>
      </c>
      <c r="B23" s="52">
        <v>197</v>
      </c>
      <c r="C23" s="52">
        <v>135</v>
      </c>
      <c r="D23" s="52">
        <v>154</v>
      </c>
      <c r="E23" s="52">
        <v>178</v>
      </c>
    </row>
    <row r="24" spans="1:5" s="51" customFormat="1" ht="15" customHeight="1">
      <c r="A24" s="51" t="s">
        <v>48</v>
      </c>
      <c r="B24" s="52">
        <v>194</v>
      </c>
      <c r="C24" s="52" t="s">
        <v>86</v>
      </c>
      <c r="D24" s="52">
        <v>86</v>
      </c>
      <c r="E24" s="52">
        <v>71</v>
      </c>
    </row>
    <row r="25" spans="1:5" s="51" customFormat="1" ht="15" customHeight="1">
      <c r="A25" s="51" t="s">
        <v>49</v>
      </c>
      <c r="B25" s="52">
        <v>226</v>
      </c>
      <c r="C25" s="52" t="s">
        <v>86</v>
      </c>
      <c r="D25" s="52">
        <v>31</v>
      </c>
      <c r="E25" s="52">
        <v>3</v>
      </c>
    </row>
    <row r="26" spans="1:5" s="51" customFormat="1" ht="15" customHeight="1">
      <c r="A26" s="51" t="s">
        <v>50</v>
      </c>
      <c r="B26" s="52">
        <v>2085</v>
      </c>
      <c r="C26" s="52" t="s">
        <v>86</v>
      </c>
      <c r="D26" s="52">
        <v>81</v>
      </c>
      <c r="E26" s="52">
        <v>87</v>
      </c>
    </row>
    <row r="27" spans="1:5" s="51" customFormat="1" ht="15" customHeight="1">
      <c r="A27" s="51" t="s">
        <v>55</v>
      </c>
      <c r="B27" s="52">
        <v>136</v>
      </c>
      <c r="C27" s="52" t="s">
        <v>86</v>
      </c>
      <c r="D27" s="52">
        <v>20</v>
      </c>
      <c r="E27" s="52">
        <v>2</v>
      </c>
    </row>
    <row r="28" spans="1:5" s="51" customFormat="1" ht="17.25" customHeight="1">
      <c r="A28" s="55" t="s">
        <v>630</v>
      </c>
      <c r="B28" s="56">
        <v>501</v>
      </c>
      <c r="C28" s="52">
        <v>15890</v>
      </c>
      <c r="D28" s="52">
        <v>1783</v>
      </c>
      <c r="E28" s="57">
        <v>2407</v>
      </c>
    </row>
    <row r="29" spans="1:5" s="51" customFormat="1" ht="15" customHeight="1">
      <c r="A29" s="55" t="s">
        <v>151</v>
      </c>
      <c r="B29" s="57">
        <v>6918</v>
      </c>
      <c r="C29" s="470" t="s">
        <v>86</v>
      </c>
      <c r="D29" s="52">
        <v>25479</v>
      </c>
      <c r="E29" s="52">
        <v>7820</v>
      </c>
    </row>
    <row r="30" spans="1:5" s="38" customFormat="1" ht="17.25" customHeight="1">
      <c r="A30" s="852" t="s">
        <v>1</v>
      </c>
      <c r="B30" s="60">
        <f>SUM(B3:B29)</f>
        <v>21998</v>
      </c>
      <c r="C30" s="61">
        <f>SUM(C3:C29)</f>
        <v>16086</v>
      </c>
      <c r="D30" s="61">
        <f>SUM(D3:D29)</f>
        <v>40995</v>
      </c>
      <c r="E30" s="61">
        <f>SUM(E3:E29)</f>
        <v>18206</v>
      </c>
    </row>
    <row r="31" spans="1:15" s="48" customFormat="1" ht="16.5" customHeight="1">
      <c r="A31" s="46" t="s">
        <v>146</v>
      </c>
      <c r="B31" s="47"/>
      <c r="C31" s="47"/>
      <c r="D31" s="47"/>
      <c r="E31" s="75"/>
      <c r="F31" s="47"/>
      <c r="G31" s="47"/>
      <c r="H31" s="47"/>
      <c r="I31" s="47"/>
      <c r="J31" s="47"/>
      <c r="K31" s="47"/>
      <c r="L31" s="47"/>
      <c r="M31" s="47"/>
      <c r="N31" s="47"/>
      <c r="O31" s="47"/>
    </row>
    <row r="32" spans="1:15" s="48" customFormat="1" ht="16.5" customHeight="1">
      <c r="A32" s="46" t="s">
        <v>804</v>
      </c>
      <c r="D32" s="75"/>
      <c r="E32" s="47"/>
      <c r="F32" s="49"/>
      <c r="G32" s="47"/>
      <c r="H32" s="47"/>
      <c r="I32" s="47"/>
      <c r="J32" s="47"/>
      <c r="K32" s="47"/>
      <c r="L32" s="47"/>
      <c r="M32" s="47"/>
      <c r="N32" s="47"/>
      <c r="O32" s="47"/>
    </row>
    <row r="33" spans="1:15" s="48" customFormat="1" ht="16.5" customHeight="1">
      <c r="A33" s="46" t="s">
        <v>805</v>
      </c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</row>
    <row r="34" spans="1:5" s="48" customFormat="1" ht="16.5" customHeight="1">
      <c r="A34" s="45" t="s">
        <v>626</v>
      </c>
      <c r="B34" s="47"/>
      <c r="C34" s="47"/>
      <c r="D34" s="47"/>
      <c r="E34" s="47"/>
    </row>
    <row r="35" s="45" customFormat="1" ht="15.75" customHeight="1">
      <c r="A35" s="45" t="s">
        <v>806</v>
      </c>
    </row>
    <row r="36" s="45" customFormat="1" ht="15.75" customHeight="1">
      <c r="A36" s="45" t="s">
        <v>807</v>
      </c>
    </row>
    <row r="37" s="45" customFormat="1" ht="13.5" customHeight="1">
      <c r="E37" s="58"/>
    </row>
    <row r="38" spans="2:5" ht="13.5" customHeight="1">
      <c r="B38" s="58"/>
      <c r="C38" s="58"/>
      <c r="D38" s="58"/>
      <c r="E38" s="58"/>
    </row>
  </sheetData>
  <sheetProtection/>
  <printOptions horizontalCentered="1"/>
  <pageMargins left="0.35" right="0.18" top="1.2" bottom="1.2" header="0.5" footer="0.5"/>
  <pageSetup horizontalDpi="600" verticalDpi="600" orientation="portrait" paperSize="9" scale="92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C00000"/>
  </sheetPr>
  <dimension ref="A1:O60"/>
  <sheetViews>
    <sheetView zoomScalePageLayoutView="0" workbookViewId="0" topLeftCell="A1">
      <selection activeCell="S10" sqref="S10"/>
    </sheetView>
  </sheetViews>
  <sheetFormatPr defaultColWidth="9.140625" defaultRowHeight="13.5" customHeight="1"/>
  <cols>
    <col min="1" max="1" width="15.28125" style="36" customWidth="1"/>
    <col min="2" max="2" width="5.7109375" style="41" customWidth="1"/>
    <col min="3" max="3" width="4.00390625" style="41" bestFit="1" customWidth="1"/>
    <col min="4" max="4" width="5.8515625" style="41" customWidth="1"/>
    <col min="5" max="5" width="5.421875" style="41" customWidth="1"/>
    <col min="6" max="6" width="6.57421875" style="41" customWidth="1"/>
    <col min="7" max="7" width="6.7109375" style="41" customWidth="1"/>
    <col min="8" max="8" width="6.57421875" style="41" customWidth="1"/>
    <col min="9" max="9" width="5.7109375" style="41" customWidth="1"/>
    <col min="10" max="10" width="6.57421875" style="41" customWidth="1"/>
    <col min="11" max="11" width="6.7109375" style="41" customWidth="1"/>
    <col min="12" max="12" width="5.8515625" style="41" customWidth="1"/>
    <col min="13" max="13" width="6.7109375" style="41" customWidth="1"/>
    <col min="14" max="16384" width="9.140625" style="36" customWidth="1"/>
  </cols>
  <sheetData>
    <row r="1" spans="1:13" ht="20.25" customHeight="1">
      <c r="A1" s="50" t="s">
        <v>625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s="38" customFormat="1" ht="21" customHeight="1">
      <c r="A2" s="37" t="s">
        <v>0</v>
      </c>
      <c r="B2" s="59" t="s">
        <v>87</v>
      </c>
      <c r="C2" s="59"/>
      <c r="D2" s="59"/>
      <c r="E2" s="59" t="s">
        <v>88</v>
      </c>
      <c r="F2" s="59"/>
      <c r="G2" s="59"/>
      <c r="H2" s="59" t="s">
        <v>89</v>
      </c>
      <c r="I2" s="59"/>
      <c r="J2" s="59"/>
      <c r="K2" s="59" t="s">
        <v>90</v>
      </c>
      <c r="L2" s="59"/>
      <c r="M2" s="59"/>
    </row>
    <row r="3" spans="1:13" s="39" customFormat="1" ht="17.25" customHeight="1">
      <c r="A3" s="570"/>
      <c r="B3" s="854" t="s">
        <v>91</v>
      </c>
      <c r="C3" s="854" t="s">
        <v>149</v>
      </c>
      <c r="D3" s="854" t="s">
        <v>92</v>
      </c>
      <c r="E3" s="854" t="s">
        <v>95</v>
      </c>
      <c r="F3" s="854" t="s">
        <v>147</v>
      </c>
      <c r="G3" s="854" t="s">
        <v>93</v>
      </c>
      <c r="H3" s="855" t="s">
        <v>91</v>
      </c>
      <c r="I3" s="855" t="s">
        <v>148</v>
      </c>
      <c r="J3" s="855" t="s">
        <v>94</v>
      </c>
      <c r="K3" s="855" t="s">
        <v>95</v>
      </c>
      <c r="L3" s="855" t="s">
        <v>148</v>
      </c>
      <c r="M3" s="855" t="s">
        <v>94</v>
      </c>
    </row>
    <row r="4" spans="1:13" ht="15" customHeight="1">
      <c r="A4" s="36" t="s">
        <v>128</v>
      </c>
      <c r="B4" s="40">
        <v>146</v>
      </c>
      <c r="C4" s="40">
        <v>4</v>
      </c>
      <c r="D4" s="40">
        <v>150</v>
      </c>
      <c r="E4" s="40" t="s">
        <v>86</v>
      </c>
      <c r="F4" s="40">
        <v>133</v>
      </c>
      <c r="G4" s="40">
        <v>133</v>
      </c>
      <c r="H4" s="73">
        <v>619</v>
      </c>
      <c r="I4" s="73">
        <v>17</v>
      </c>
      <c r="J4" s="41">
        <f>SUM(H4,I4)</f>
        <v>636</v>
      </c>
      <c r="K4" s="73">
        <v>179</v>
      </c>
      <c r="L4" s="73">
        <v>12</v>
      </c>
      <c r="M4" s="41">
        <f>SUM(K4,L4)</f>
        <v>191</v>
      </c>
    </row>
    <row r="5" spans="1:13" ht="15" customHeight="1">
      <c r="A5" s="36" t="s">
        <v>112</v>
      </c>
      <c r="B5" s="40">
        <v>137</v>
      </c>
      <c r="C5" s="40">
        <v>9</v>
      </c>
      <c r="D5" s="40">
        <v>146</v>
      </c>
      <c r="E5" s="40" t="s">
        <v>86</v>
      </c>
      <c r="F5" s="40">
        <v>221</v>
      </c>
      <c r="G5" s="40">
        <v>221</v>
      </c>
      <c r="H5" s="73">
        <v>529</v>
      </c>
      <c r="I5" s="73">
        <v>30</v>
      </c>
      <c r="J5" s="41">
        <f>SUM(H5,I5)</f>
        <v>559</v>
      </c>
      <c r="K5" s="73">
        <v>91</v>
      </c>
      <c r="L5" s="73">
        <v>22</v>
      </c>
      <c r="M5" s="41">
        <f>SUM(K5,L5)</f>
        <v>113</v>
      </c>
    </row>
    <row r="6" spans="1:13" ht="15" customHeight="1">
      <c r="A6" s="36" t="s">
        <v>139</v>
      </c>
      <c r="B6" s="40">
        <v>130</v>
      </c>
      <c r="C6" s="40">
        <v>21</v>
      </c>
      <c r="D6" s="40">
        <v>151</v>
      </c>
      <c r="E6" s="40" t="s">
        <v>86</v>
      </c>
      <c r="F6" s="40">
        <v>708</v>
      </c>
      <c r="G6" s="40">
        <v>708</v>
      </c>
      <c r="H6" s="73">
        <v>351</v>
      </c>
      <c r="I6" s="73">
        <v>61</v>
      </c>
      <c r="J6" s="41">
        <f>SUM(H6,I6)</f>
        <v>412</v>
      </c>
      <c r="K6" s="73">
        <v>177</v>
      </c>
      <c r="L6" s="73">
        <v>125</v>
      </c>
      <c r="M6" s="41">
        <f>SUM(K6,L6)</f>
        <v>302</v>
      </c>
    </row>
    <row r="7" spans="1:13" ht="15" customHeight="1">
      <c r="A7" s="36" t="s">
        <v>136</v>
      </c>
      <c r="B7" s="40">
        <v>126</v>
      </c>
      <c r="C7" s="40">
        <v>3</v>
      </c>
      <c r="D7" s="40">
        <v>129</v>
      </c>
      <c r="E7" s="40" t="s">
        <v>86</v>
      </c>
      <c r="F7" s="40">
        <v>103</v>
      </c>
      <c r="G7" s="40">
        <v>103</v>
      </c>
      <c r="H7" s="73">
        <v>345</v>
      </c>
      <c r="I7" s="73">
        <v>11</v>
      </c>
      <c r="J7" s="41">
        <f>SUM(H7,I7)</f>
        <v>356</v>
      </c>
      <c r="K7" s="73">
        <v>191</v>
      </c>
      <c r="L7" s="73">
        <v>18</v>
      </c>
      <c r="M7" s="41">
        <f>SUM(K7,L7)</f>
        <v>209</v>
      </c>
    </row>
    <row r="8" spans="1:13" ht="15" customHeight="1">
      <c r="A8" s="36" t="s">
        <v>121</v>
      </c>
      <c r="B8" s="40">
        <v>154</v>
      </c>
      <c r="C8" s="40">
        <v>10</v>
      </c>
      <c r="D8" s="40">
        <v>164</v>
      </c>
      <c r="E8" s="40" t="s">
        <v>86</v>
      </c>
      <c r="F8" s="40">
        <v>391</v>
      </c>
      <c r="G8" s="40">
        <v>391</v>
      </c>
      <c r="H8" s="73">
        <v>819</v>
      </c>
      <c r="I8" s="73">
        <v>38</v>
      </c>
      <c r="J8" s="41">
        <f>SUM(H8,I8)</f>
        <v>857</v>
      </c>
      <c r="K8" s="73">
        <v>279</v>
      </c>
      <c r="L8" s="73">
        <v>49</v>
      </c>
      <c r="M8" s="41">
        <f>SUM(K8,L8)</f>
        <v>328</v>
      </c>
    </row>
    <row r="9" spans="1:13" ht="15" customHeight="1">
      <c r="A9" s="36" t="s">
        <v>131</v>
      </c>
      <c r="B9" s="40">
        <v>149</v>
      </c>
      <c r="C9" s="40">
        <v>14</v>
      </c>
      <c r="D9" s="40">
        <v>163</v>
      </c>
      <c r="E9" s="40" t="s">
        <v>86</v>
      </c>
      <c r="F9" s="40">
        <v>490</v>
      </c>
      <c r="G9" s="40">
        <v>490</v>
      </c>
      <c r="H9" s="73">
        <v>559</v>
      </c>
      <c r="I9" s="73">
        <v>55</v>
      </c>
      <c r="J9" s="41">
        <f>SUM(H9,I9)</f>
        <v>614</v>
      </c>
      <c r="K9" s="73">
        <v>175</v>
      </c>
      <c r="L9" s="73">
        <v>78</v>
      </c>
      <c r="M9" s="41">
        <f>SUM(K9,L9)</f>
        <v>253</v>
      </c>
    </row>
    <row r="10" spans="1:13" ht="15" customHeight="1">
      <c r="A10" s="36" t="s">
        <v>120</v>
      </c>
      <c r="B10" s="40">
        <v>137</v>
      </c>
      <c r="C10" s="40">
        <v>10</v>
      </c>
      <c r="D10" s="40">
        <v>147</v>
      </c>
      <c r="E10" s="40" t="s">
        <v>86</v>
      </c>
      <c r="F10" s="40">
        <v>442</v>
      </c>
      <c r="G10" s="40">
        <v>442</v>
      </c>
      <c r="H10" s="73">
        <v>453</v>
      </c>
      <c r="I10" s="73">
        <v>34</v>
      </c>
      <c r="J10" s="41">
        <f>SUM(H10,I10)</f>
        <v>487</v>
      </c>
      <c r="K10" s="73">
        <v>197</v>
      </c>
      <c r="L10" s="73">
        <v>18</v>
      </c>
      <c r="M10" s="41">
        <f>SUM(K10,L10)</f>
        <v>215</v>
      </c>
    </row>
    <row r="11" spans="1:13" ht="15" customHeight="1">
      <c r="A11" s="36" t="s">
        <v>132</v>
      </c>
      <c r="B11" s="40">
        <v>145</v>
      </c>
      <c r="C11" s="40">
        <v>5</v>
      </c>
      <c r="D11" s="40">
        <v>150</v>
      </c>
      <c r="E11" s="40" t="s">
        <v>86</v>
      </c>
      <c r="F11" s="40">
        <v>294</v>
      </c>
      <c r="G11" s="40">
        <v>294</v>
      </c>
      <c r="H11" s="73">
        <v>567</v>
      </c>
      <c r="I11" s="73">
        <v>29</v>
      </c>
      <c r="J11" s="41">
        <f>SUM(H11,I11)</f>
        <v>596</v>
      </c>
      <c r="K11" s="73">
        <v>166</v>
      </c>
      <c r="L11" s="73">
        <v>37</v>
      </c>
      <c r="M11" s="41">
        <f>SUM(K11,L11)</f>
        <v>203</v>
      </c>
    </row>
    <row r="12" spans="1:13" ht="15" customHeight="1">
      <c r="A12" s="36" t="s">
        <v>102</v>
      </c>
      <c r="B12" s="40">
        <v>143</v>
      </c>
      <c r="C12" s="40">
        <v>9</v>
      </c>
      <c r="D12" s="40">
        <v>152</v>
      </c>
      <c r="E12" s="40" t="s">
        <v>86</v>
      </c>
      <c r="F12" s="40">
        <v>233</v>
      </c>
      <c r="G12" s="40">
        <v>233</v>
      </c>
      <c r="H12" s="73">
        <v>721</v>
      </c>
      <c r="I12" s="73">
        <v>36</v>
      </c>
      <c r="J12" s="41">
        <f>SUM(H12,I12)</f>
        <v>757</v>
      </c>
      <c r="K12" s="73">
        <v>154</v>
      </c>
      <c r="L12" s="73">
        <v>39</v>
      </c>
      <c r="M12" s="41">
        <f>SUM(K12,L12)</f>
        <v>193</v>
      </c>
    </row>
    <row r="13" spans="1:13" ht="15" customHeight="1">
      <c r="A13" s="36" t="s">
        <v>115</v>
      </c>
      <c r="B13" s="40">
        <v>138</v>
      </c>
      <c r="C13" s="40">
        <v>16</v>
      </c>
      <c r="D13" s="40">
        <v>154</v>
      </c>
      <c r="E13" s="40" t="s">
        <v>86</v>
      </c>
      <c r="F13" s="40">
        <v>299</v>
      </c>
      <c r="G13" s="40">
        <v>299</v>
      </c>
      <c r="H13" s="73">
        <v>403</v>
      </c>
      <c r="I13" s="73">
        <v>49</v>
      </c>
      <c r="J13" s="41">
        <f>SUM(H13,I13)</f>
        <v>452</v>
      </c>
      <c r="K13" s="73">
        <v>190</v>
      </c>
      <c r="L13" s="73">
        <v>60</v>
      </c>
      <c r="M13" s="41">
        <f>SUM(K13,L13)</f>
        <v>250</v>
      </c>
    </row>
    <row r="14" spans="1:13" ht="15" customHeight="1">
      <c r="A14" s="36" t="s">
        <v>142</v>
      </c>
      <c r="B14" s="40">
        <v>131</v>
      </c>
      <c r="C14" s="40">
        <v>8</v>
      </c>
      <c r="D14" s="40">
        <v>139</v>
      </c>
      <c r="E14" s="40" t="s">
        <v>86</v>
      </c>
      <c r="F14" s="40">
        <v>264</v>
      </c>
      <c r="G14" s="40">
        <v>264</v>
      </c>
      <c r="H14" s="73">
        <v>401</v>
      </c>
      <c r="I14" s="73">
        <v>23</v>
      </c>
      <c r="J14" s="41">
        <f>SUM(H14,I14)</f>
        <v>424</v>
      </c>
      <c r="K14" s="73">
        <v>245</v>
      </c>
      <c r="L14" s="73">
        <v>41</v>
      </c>
      <c r="M14" s="41">
        <f>SUM(K14,L14)</f>
        <v>286</v>
      </c>
    </row>
    <row r="15" spans="1:13" ht="15" customHeight="1">
      <c r="A15" s="36" t="s">
        <v>144</v>
      </c>
      <c r="B15" s="40">
        <v>134</v>
      </c>
      <c r="C15" s="40">
        <v>11</v>
      </c>
      <c r="D15" s="40">
        <v>145</v>
      </c>
      <c r="E15" s="40" t="s">
        <v>86</v>
      </c>
      <c r="F15" s="40">
        <v>397</v>
      </c>
      <c r="G15" s="40">
        <v>397</v>
      </c>
      <c r="H15" s="73">
        <v>366</v>
      </c>
      <c r="I15" s="73">
        <v>37</v>
      </c>
      <c r="J15" s="41">
        <f>SUM(H15,I15)</f>
        <v>403</v>
      </c>
      <c r="K15" s="73">
        <v>188</v>
      </c>
      <c r="L15" s="73">
        <v>53</v>
      </c>
      <c r="M15" s="41">
        <f>SUM(K15,L15)</f>
        <v>241</v>
      </c>
    </row>
    <row r="16" spans="1:13" ht="15" customHeight="1">
      <c r="A16" s="36" t="s">
        <v>111</v>
      </c>
      <c r="B16" s="40">
        <v>151</v>
      </c>
      <c r="C16" s="40">
        <v>17</v>
      </c>
      <c r="D16" s="40">
        <v>168</v>
      </c>
      <c r="E16" s="40" t="s">
        <v>86</v>
      </c>
      <c r="F16" s="40">
        <v>307</v>
      </c>
      <c r="G16" s="40">
        <v>307</v>
      </c>
      <c r="H16" s="73">
        <v>717</v>
      </c>
      <c r="I16" s="73">
        <v>65</v>
      </c>
      <c r="J16" s="41">
        <f>SUM(H16,I16)</f>
        <v>782</v>
      </c>
      <c r="K16" s="73">
        <v>140</v>
      </c>
      <c r="L16" s="73">
        <v>68</v>
      </c>
      <c r="M16" s="41">
        <f>SUM(K16,L16)</f>
        <v>208</v>
      </c>
    </row>
    <row r="17" spans="1:13" ht="15" customHeight="1">
      <c r="A17" s="36" t="s">
        <v>114</v>
      </c>
      <c r="B17" s="40">
        <v>149</v>
      </c>
      <c r="C17" s="40">
        <v>15</v>
      </c>
      <c r="D17" s="40">
        <v>164</v>
      </c>
      <c r="E17" s="40" t="s">
        <v>86</v>
      </c>
      <c r="F17" s="40">
        <v>264</v>
      </c>
      <c r="G17" s="40">
        <v>264</v>
      </c>
      <c r="H17" s="73">
        <v>610</v>
      </c>
      <c r="I17" s="73">
        <v>48</v>
      </c>
      <c r="J17" s="41">
        <f>SUM(H17,I17)</f>
        <v>658</v>
      </c>
      <c r="K17" s="73">
        <v>133</v>
      </c>
      <c r="L17" s="73">
        <v>50</v>
      </c>
      <c r="M17" s="41">
        <f>SUM(K17,L17)</f>
        <v>183</v>
      </c>
    </row>
    <row r="18" spans="1:13" ht="15" customHeight="1">
      <c r="A18" s="36" t="s">
        <v>113</v>
      </c>
      <c r="B18" s="40">
        <v>135</v>
      </c>
      <c r="C18" s="40">
        <v>6</v>
      </c>
      <c r="D18" s="40">
        <v>141</v>
      </c>
      <c r="E18" s="40" t="s">
        <v>86</v>
      </c>
      <c r="F18" s="40">
        <v>122</v>
      </c>
      <c r="G18" s="40">
        <v>122</v>
      </c>
      <c r="H18" s="73">
        <v>428</v>
      </c>
      <c r="I18" s="73">
        <v>23</v>
      </c>
      <c r="J18" s="41">
        <f>SUM(H18,I18)</f>
        <v>451</v>
      </c>
      <c r="K18" s="73">
        <v>66</v>
      </c>
      <c r="L18" s="73">
        <v>30</v>
      </c>
      <c r="M18" s="41">
        <f>SUM(K18,L18)</f>
        <v>96</v>
      </c>
    </row>
    <row r="19" spans="1:13" ht="15" customHeight="1">
      <c r="A19" s="36" t="s">
        <v>106</v>
      </c>
      <c r="B19" s="40">
        <v>150</v>
      </c>
      <c r="C19" s="40">
        <v>14</v>
      </c>
      <c r="D19" s="40">
        <v>164</v>
      </c>
      <c r="E19" s="40" t="s">
        <v>86</v>
      </c>
      <c r="F19" s="40">
        <v>572</v>
      </c>
      <c r="G19" s="40">
        <v>572</v>
      </c>
      <c r="H19" s="73">
        <v>667</v>
      </c>
      <c r="I19" s="73">
        <v>58</v>
      </c>
      <c r="J19" s="41">
        <f>SUM(H19,I19)</f>
        <v>725</v>
      </c>
      <c r="K19" s="73">
        <v>169</v>
      </c>
      <c r="L19" s="73">
        <v>61</v>
      </c>
      <c r="M19" s="41">
        <f>SUM(K19,L19)</f>
        <v>230</v>
      </c>
    </row>
    <row r="20" spans="1:13" ht="15" customHeight="1">
      <c r="A20" s="36" t="s">
        <v>118</v>
      </c>
      <c r="B20" s="40">
        <v>143</v>
      </c>
      <c r="C20" s="40">
        <v>20</v>
      </c>
      <c r="D20" s="40">
        <v>163</v>
      </c>
      <c r="E20" s="40" t="s">
        <v>86</v>
      </c>
      <c r="F20" s="40">
        <v>816</v>
      </c>
      <c r="G20" s="40">
        <v>816</v>
      </c>
      <c r="H20" s="73">
        <v>499</v>
      </c>
      <c r="I20" s="73">
        <v>66</v>
      </c>
      <c r="J20" s="41">
        <f>SUM(H20,I20)</f>
        <v>565</v>
      </c>
      <c r="K20" s="73">
        <v>308</v>
      </c>
      <c r="L20" s="73">
        <v>118</v>
      </c>
      <c r="M20" s="41">
        <f>SUM(K20,L20)</f>
        <v>426</v>
      </c>
    </row>
    <row r="21" spans="1:13" ht="15" customHeight="1">
      <c r="A21" s="36" t="s">
        <v>107</v>
      </c>
      <c r="B21" s="40">
        <v>146</v>
      </c>
      <c r="C21" s="40">
        <v>7</v>
      </c>
      <c r="D21" s="40">
        <v>153</v>
      </c>
      <c r="E21" s="40" t="s">
        <v>86</v>
      </c>
      <c r="F21" s="40">
        <v>307</v>
      </c>
      <c r="G21" s="40">
        <v>307</v>
      </c>
      <c r="H21" s="73">
        <v>545</v>
      </c>
      <c r="I21" s="73">
        <v>26</v>
      </c>
      <c r="J21" s="41">
        <f>SUM(H21,I21)</f>
        <v>571</v>
      </c>
      <c r="K21" s="73">
        <v>197</v>
      </c>
      <c r="L21" s="73">
        <v>41</v>
      </c>
      <c r="M21" s="41">
        <f>SUM(K21,L21)</f>
        <v>238</v>
      </c>
    </row>
    <row r="22" spans="1:13" ht="15" customHeight="1">
      <c r="A22" s="36" t="s">
        <v>125</v>
      </c>
      <c r="B22" s="40">
        <v>138</v>
      </c>
      <c r="C22" s="40">
        <v>8</v>
      </c>
      <c r="D22" s="40">
        <v>146</v>
      </c>
      <c r="E22" s="40" t="s">
        <v>86</v>
      </c>
      <c r="F22" s="40">
        <v>214</v>
      </c>
      <c r="G22" s="40">
        <v>214</v>
      </c>
      <c r="H22" s="73">
        <v>455</v>
      </c>
      <c r="I22" s="73">
        <v>36</v>
      </c>
      <c r="J22" s="41">
        <f>SUM(H22,I22)</f>
        <v>491</v>
      </c>
      <c r="K22" s="73">
        <v>100</v>
      </c>
      <c r="L22" s="73">
        <v>36</v>
      </c>
      <c r="M22" s="41">
        <f>SUM(K22,L22)</f>
        <v>136</v>
      </c>
    </row>
    <row r="23" spans="1:13" ht="15" customHeight="1">
      <c r="A23" s="36" t="s">
        <v>143</v>
      </c>
      <c r="B23" s="40">
        <v>144</v>
      </c>
      <c r="C23" s="40">
        <v>14</v>
      </c>
      <c r="D23" s="40">
        <v>158</v>
      </c>
      <c r="E23" s="40" t="s">
        <v>86</v>
      </c>
      <c r="F23" s="40">
        <v>553</v>
      </c>
      <c r="G23" s="40">
        <v>553</v>
      </c>
      <c r="H23" s="73">
        <v>562</v>
      </c>
      <c r="I23" s="73">
        <v>56</v>
      </c>
      <c r="J23" s="41">
        <f>SUM(H23,I23)</f>
        <v>618</v>
      </c>
      <c r="K23" s="73">
        <v>186</v>
      </c>
      <c r="L23" s="73">
        <v>83</v>
      </c>
      <c r="M23" s="41">
        <f>SUM(K23,L23)</f>
        <v>269</v>
      </c>
    </row>
    <row r="24" spans="1:13" ht="15" customHeight="1">
      <c r="A24" s="36" t="s">
        <v>126</v>
      </c>
      <c r="B24" s="40">
        <v>141</v>
      </c>
      <c r="C24" s="40">
        <v>7</v>
      </c>
      <c r="D24" s="40">
        <v>148</v>
      </c>
      <c r="E24" s="40" t="s">
        <v>86</v>
      </c>
      <c r="F24" s="40">
        <v>205</v>
      </c>
      <c r="G24" s="40">
        <v>205</v>
      </c>
      <c r="H24" s="73">
        <v>544</v>
      </c>
      <c r="I24" s="73">
        <v>29</v>
      </c>
      <c r="J24" s="41">
        <f>SUM(H24,I24)</f>
        <v>573</v>
      </c>
      <c r="K24" s="73">
        <v>126</v>
      </c>
      <c r="L24" s="73">
        <v>39</v>
      </c>
      <c r="M24" s="41">
        <f>SUM(K24,L24)</f>
        <v>165</v>
      </c>
    </row>
    <row r="25" spans="1:13" ht="15" customHeight="1">
      <c r="A25" s="36" t="s">
        <v>140</v>
      </c>
      <c r="B25" s="40">
        <v>131</v>
      </c>
      <c r="C25" s="40">
        <v>8</v>
      </c>
      <c r="D25" s="40">
        <v>139</v>
      </c>
      <c r="E25" s="40" t="s">
        <v>86</v>
      </c>
      <c r="F25" s="40">
        <v>353</v>
      </c>
      <c r="G25" s="40">
        <v>353</v>
      </c>
      <c r="H25" s="73">
        <v>397</v>
      </c>
      <c r="I25" s="73">
        <v>36</v>
      </c>
      <c r="J25" s="41">
        <f>SUM(H25,I25)</f>
        <v>433</v>
      </c>
      <c r="K25" s="73">
        <v>136</v>
      </c>
      <c r="L25" s="73">
        <v>52</v>
      </c>
      <c r="M25" s="41">
        <f>SUM(K25,L25)</f>
        <v>188</v>
      </c>
    </row>
    <row r="26" spans="1:13" ht="15" customHeight="1">
      <c r="A26" s="36" t="s">
        <v>145</v>
      </c>
      <c r="B26" s="40">
        <v>132</v>
      </c>
      <c r="C26" s="40">
        <v>9</v>
      </c>
      <c r="D26" s="40">
        <v>141</v>
      </c>
      <c r="E26" s="40" t="s">
        <v>86</v>
      </c>
      <c r="F26" s="40">
        <v>358</v>
      </c>
      <c r="G26" s="40">
        <v>358</v>
      </c>
      <c r="H26" s="73">
        <v>347</v>
      </c>
      <c r="I26" s="73">
        <v>30</v>
      </c>
      <c r="J26" s="41">
        <f>SUM(H26,I26)</f>
        <v>377</v>
      </c>
      <c r="K26" s="73">
        <v>232</v>
      </c>
      <c r="L26" s="73">
        <v>64</v>
      </c>
      <c r="M26" s="41">
        <f>SUM(K26,L26)</f>
        <v>296</v>
      </c>
    </row>
    <row r="27" spans="1:13" ht="15" customHeight="1">
      <c r="A27" s="36" t="s">
        <v>130</v>
      </c>
      <c r="B27" s="40">
        <v>138</v>
      </c>
      <c r="C27" s="40">
        <v>10</v>
      </c>
      <c r="D27" s="40">
        <v>148</v>
      </c>
      <c r="E27" s="40" t="s">
        <v>86</v>
      </c>
      <c r="F27" s="40">
        <v>227</v>
      </c>
      <c r="G27" s="40">
        <v>227</v>
      </c>
      <c r="H27" s="73">
        <v>449</v>
      </c>
      <c r="I27" s="73">
        <v>41</v>
      </c>
      <c r="J27" s="41">
        <f>SUM(H27,I27)</f>
        <v>490</v>
      </c>
      <c r="K27" s="73">
        <v>109</v>
      </c>
      <c r="L27" s="73">
        <v>44</v>
      </c>
      <c r="M27" s="41">
        <f>SUM(K27,L27)</f>
        <v>153</v>
      </c>
    </row>
    <row r="28" spans="1:13" ht="15" customHeight="1">
      <c r="A28" s="36" t="s">
        <v>99</v>
      </c>
      <c r="B28" s="40">
        <v>136</v>
      </c>
      <c r="C28" s="40">
        <v>5</v>
      </c>
      <c r="D28" s="40">
        <v>141</v>
      </c>
      <c r="E28" s="40" t="s">
        <v>86</v>
      </c>
      <c r="F28" s="40">
        <v>63</v>
      </c>
      <c r="G28" s="40">
        <v>63</v>
      </c>
      <c r="H28" s="73">
        <v>483</v>
      </c>
      <c r="I28" s="73">
        <v>13</v>
      </c>
      <c r="J28" s="41">
        <f>SUM(H28,I28)</f>
        <v>496</v>
      </c>
      <c r="K28" s="73">
        <v>90</v>
      </c>
      <c r="L28" s="73">
        <v>10</v>
      </c>
      <c r="M28" s="41">
        <f>SUM(K28,L28)</f>
        <v>100</v>
      </c>
    </row>
    <row r="29" spans="1:13" ht="15" customHeight="1">
      <c r="A29" s="36" t="s">
        <v>123</v>
      </c>
      <c r="B29" s="40">
        <v>132</v>
      </c>
      <c r="C29" s="40">
        <v>11</v>
      </c>
      <c r="D29" s="40">
        <v>143</v>
      </c>
      <c r="E29" s="40" t="s">
        <v>86</v>
      </c>
      <c r="F29" s="40">
        <v>430</v>
      </c>
      <c r="G29" s="40">
        <v>430</v>
      </c>
      <c r="H29" s="73">
        <v>398</v>
      </c>
      <c r="I29" s="73">
        <v>35</v>
      </c>
      <c r="J29" s="41">
        <f>SUM(H29,I29)</f>
        <v>433</v>
      </c>
      <c r="K29" s="73">
        <v>130</v>
      </c>
      <c r="L29" s="73">
        <v>53</v>
      </c>
      <c r="M29" s="41">
        <f>SUM(K29,L29)</f>
        <v>183</v>
      </c>
    </row>
    <row r="30" spans="1:13" ht="15" customHeight="1">
      <c r="A30" s="36" t="s">
        <v>100</v>
      </c>
      <c r="B30" s="40">
        <v>144</v>
      </c>
      <c r="C30" s="40">
        <v>8</v>
      </c>
      <c r="D30" s="40">
        <v>152</v>
      </c>
      <c r="E30" s="40" t="s">
        <v>86</v>
      </c>
      <c r="F30" s="40">
        <v>202</v>
      </c>
      <c r="G30" s="40">
        <v>202</v>
      </c>
      <c r="H30" s="73">
        <v>619</v>
      </c>
      <c r="I30" s="73">
        <v>32</v>
      </c>
      <c r="J30" s="41">
        <f>SUM(H30,I30)</f>
        <v>651</v>
      </c>
      <c r="K30" s="73">
        <v>110</v>
      </c>
      <c r="L30" s="73">
        <v>37</v>
      </c>
      <c r="M30" s="41">
        <f>SUM(K30,L30)</f>
        <v>147</v>
      </c>
    </row>
    <row r="31" spans="1:15" ht="15" customHeight="1">
      <c r="A31" s="36" t="s">
        <v>129</v>
      </c>
      <c r="B31" s="40">
        <v>141</v>
      </c>
      <c r="C31" s="40">
        <v>18</v>
      </c>
      <c r="D31" s="40">
        <v>159</v>
      </c>
      <c r="E31" s="40" t="s">
        <v>86</v>
      </c>
      <c r="F31" s="40">
        <v>571</v>
      </c>
      <c r="G31" s="40">
        <v>571</v>
      </c>
      <c r="H31" s="73">
        <v>539</v>
      </c>
      <c r="I31" s="73">
        <v>51</v>
      </c>
      <c r="J31" s="41">
        <f>SUM(H31,I31)</f>
        <v>590</v>
      </c>
      <c r="K31" s="73">
        <v>215</v>
      </c>
      <c r="L31" s="73">
        <v>79</v>
      </c>
      <c r="M31" s="41">
        <f>SUM(K31,L31)</f>
        <v>294</v>
      </c>
      <c r="O31" s="72"/>
    </row>
    <row r="32" spans="1:13" ht="15" customHeight="1">
      <c r="A32" s="36" t="s">
        <v>97</v>
      </c>
      <c r="B32" s="40">
        <v>136</v>
      </c>
      <c r="C32" s="40">
        <v>4</v>
      </c>
      <c r="D32" s="40">
        <v>140</v>
      </c>
      <c r="E32" s="40" t="s">
        <v>86</v>
      </c>
      <c r="F32" s="40">
        <v>60</v>
      </c>
      <c r="G32" s="40">
        <v>60</v>
      </c>
      <c r="H32" s="73">
        <v>520</v>
      </c>
      <c r="I32" s="73">
        <v>15</v>
      </c>
      <c r="J32" s="41">
        <f>SUM(H32,I32)</f>
        <v>535</v>
      </c>
      <c r="K32" s="73">
        <v>101</v>
      </c>
      <c r="L32" s="73">
        <v>13</v>
      </c>
      <c r="M32" s="41">
        <f>SUM(K32,L32)</f>
        <v>114</v>
      </c>
    </row>
    <row r="33" spans="1:13" ht="15" customHeight="1">
      <c r="A33" s="36" t="s">
        <v>103</v>
      </c>
      <c r="B33" s="40">
        <v>134</v>
      </c>
      <c r="C33" s="40">
        <v>1</v>
      </c>
      <c r="D33" s="40">
        <v>135</v>
      </c>
      <c r="E33" s="40" t="s">
        <v>86</v>
      </c>
      <c r="F33" s="40">
        <v>49</v>
      </c>
      <c r="G33" s="40">
        <v>49</v>
      </c>
      <c r="H33" s="73">
        <v>646</v>
      </c>
      <c r="I33" s="73">
        <v>5</v>
      </c>
      <c r="J33" s="41">
        <f>SUM(H33,I33)</f>
        <v>651</v>
      </c>
      <c r="K33" s="73">
        <v>121</v>
      </c>
      <c r="L33" s="73">
        <v>8</v>
      </c>
      <c r="M33" s="41">
        <f>SUM(K33,L33)</f>
        <v>129</v>
      </c>
    </row>
    <row r="34" spans="1:13" ht="15" customHeight="1">
      <c r="A34" s="36" t="s">
        <v>105</v>
      </c>
      <c r="B34" s="40">
        <v>135</v>
      </c>
      <c r="C34" s="40">
        <v>4</v>
      </c>
      <c r="D34" s="40">
        <v>139</v>
      </c>
      <c r="E34" s="40" t="s">
        <v>86</v>
      </c>
      <c r="F34" s="40">
        <v>146</v>
      </c>
      <c r="G34" s="40">
        <v>146</v>
      </c>
      <c r="H34" s="73">
        <v>436</v>
      </c>
      <c r="I34" s="73">
        <v>21</v>
      </c>
      <c r="J34" s="41">
        <f>SUM(H34,I34)</f>
        <v>457</v>
      </c>
      <c r="K34" s="73">
        <v>92</v>
      </c>
      <c r="L34" s="73">
        <v>20</v>
      </c>
      <c r="M34" s="41">
        <f>SUM(K34,L34)</f>
        <v>112</v>
      </c>
    </row>
    <row r="35" spans="1:13" ht="15" customHeight="1">
      <c r="A35" s="36" t="s">
        <v>96</v>
      </c>
      <c r="B35" s="40">
        <v>146</v>
      </c>
      <c r="C35" s="40">
        <v>11</v>
      </c>
      <c r="D35" s="40">
        <v>157</v>
      </c>
      <c r="E35" s="40" t="s">
        <v>86</v>
      </c>
      <c r="F35" s="40">
        <v>150</v>
      </c>
      <c r="G35" s="40">
        <v>150</v>
      </c>
      <c r="H35" s="73">
        <v>893</v>
      </c>
      <c r="I35" s="73">
        <v>33</v>
      </c>
      <c r="J35" s="41">
        <f>SUM(H35,I35)</f>
        <v>926</v>
      </c>
      <c r="K35" s="73">
        <v>156</v>
      </c>
      <c r="L35" s="73">
        <v>31</v>
      </c>
      <c r="M35" s="41">
        <f>SUM(K35,L35)</f>
        <v>187</v>
      </c>
    </row>
    <row r="36" spans="1:13" ht="15" customHeight="1">
      <c r="A36" s="36" t="s">
        <v>116</v>
      </c>
      <c r="B36" s="40">
        <v>145</v>
      </c>
      <c r="C36" s="40">
        <v>16</v>
      </c>
      <c r="D36" s="40">
        <v>161</v>
      </c>
      <c r="E36" s="40" t="s">
        <v>86</v>
      </c>
      <c r="F36" s="40">
        <v>520</v>
      </c>
      <c r="G36" s="40">
        <v>520</v>
      </c>
      <c r="H36" s="73">
        <v>513</v>
      </c>
      <c r="I36" s="73">
        <v>65</v>
      </c>
      <c r="J36" s="41">
        <f>SUM(H36,I36)</f>
        <v>578</v>
      </c>
      <c r="K36" s="73">
        <v>105</v>
      </c>
      <c r="L36" s="73">
        <v>84</v>
      </c>
      <c r="M36" s="41">
        <f>SUM(K36,L36)</f>
        <v>189</v>
      </c>
    </row>
    <row r="37" spans="1:13" ht="15" customHeight="1">
      <c r="A37" s="36" t="s">
        <v>108</v>
      </c>
      <c r="B37" s="40">
        <v>135</v>
      </c>
      <c r="C37" s="40">
        <v>15</v>
      </c>
      <c r="D37" s="40">
        <v>150</v>
      </c>
      <c r="E37" s="40" t="s">
        <v>86</v>
      </c>
      <c r="F37" s="40">
        <v>511</v>
      </c>
      <c r="G37" s="40">
        <v>511</v>
      </c>
      <c r="H37" s="73">
        <v>454</v>
      </c>
      <c r="I37" s="73">
        <v>46</v>
      </c>
      <c r="J37" s="41">
        <f>SUM(H37,I37)</f>
        <v>500</v>
      </c>
      <c r="K37" s="73">
        <v>182</v>
      </c>
      <c r="L37" s="73">
        <v>72</v>
      </c>
      <c r="M37" s="41">
        <f>SUM(K37,L37)</f>
        <v>254</v>
      </c>
    </row>
    <row r="38" spans="1:13" ht="15" customHeight="1">
      <c r="A38" s="36" t="s">
        <v>101</v>
      </c>
      <c r="B38" s="40">
        <v>133</v>
      </c>
      <c r="C38" s="40">
        <v>6</v>
      </c>
      <c r="D38" s="40">
        <v>139</v>
      </c>
      <c r="E38" s="40" t="s">
        <v>86</v>
      </c>
      <c r="F38" s="40">
        <v>179</v>
      </c>
      <c r="G38" s="40">
        <v>179</v>
      </c>
      <c r="H38" s="73">
        <v>511</v>
      </c>
      <c r="I38" s="73">
        <v>35</v>
      </c>
      <c r="J38" s="41">
        <f>SUM(H38,I38)</f>
        <v>546</v>
      </c>
      <c r="K38" s="73">
        <v>147</v>
      </c>
      <c r="L38" s="73">
        <v>37</v>
      </c>
      <c r="M38" s="41">
        <f>SUM(K38,L38)</f>
        <v>184</v>
      </c>
    </row>
    <row r="39" spans="1:13" ht="15" customHeight="1">
      <c r="A39" s="36" t="s">
        <v>127</v>
      </c>
      <c r="B39" s="40">
        <v>138</v>
      </c>
      <c r="C39" s="40">
        <v>4</v>
      </c>
      <c r="D39" s="40">
        <v>142</v>
      </c>
      <c r="E39" s="40" t="s">
        <v>86</v>
      </c>
      <c r="F39" s="40">
        <v>131</v>
      </c>
      <c r="G39" s="40">
        <v>131</v>
      </c>
      <c r="H39" s="73">
        <v>588</v>
      </c>
      <c r="I39" s="73">
        <v>17</v>
      </c>
      <c r="J39" s="41">
        <f>SUM(H39,I39)</f>
        <v>605</v>
      </c>
      <c r="K39" s="73">
        <v>97</v>
      </c>
      <c r="L39" s="73">
        <v>18</v>
      </c>
      <c r="M39" s="41">
        <f>SUM(K39,L39)</f>
        <v>115</v>
      </c>
    </row>
    <row r="40" spans="1:13" ht="15" customHeight="1">
      <c r="A40" s="36" t="s">
        <v>119</v>
      </c>
      <c r="B40" s="40">
        <v>135</v>
      </c>
      <c r="C40" s="40">
        <v>7</v>
      </c>
      <c r="D40" s="40">
        <v>142</v>
      </c>
      <c r="E40" s="40" t="s">
        <v>86</v>
      </c>
      <c r="F40" s="40">
        <v>277</v>
      </c>
      <c r="G40" s="40">
        <v>277</v>
      </c>
      <c r="H40" s="73">
        <v>458</v>
      </c>
      <c r="I40" s="73">
        <v>35</v>
      </c>
      <c r="J40" s="41">
        <f>SUM(H40,I40)</f>
        <v>493</v>
      </c>
      <c r="K40" s="73">
        <v>129</v>
      </c>
      <c r="L40" s="73">
        <v>37</v>
      </c>
      <c r="M40" s="41">
        <f>SUM(K40,L40)</f>
        <v>166</v>
      </c>
    </row>
    <row r="41" spans="1:13" ht="15" customHeight="1">
      <c r="A41" s="36" t="s">
        <v>109</v>
      </c>
      <c r="B41" s="40">
        <v>143</v>
      </c>
      <c r="C41" s="40">
        <v>22</v>
      </c>
      <c r="D41" s="40">
        <v>165</v>
      </c>
      <c r="E41" s="40" t="s">
        <v>86</v>
      </c>
      <c r="F41" s="40">
        <v>802</v>
      </c>
      <c r="G41" s="40">
        <v>802</v>
      </c>
      <c r="H41" s="73">
        <v>606</v>
      </c>
      <c r="I41" s="73">
        <v>85</v>
      </c>
      <c r="J41" s="41">
        <f>SUM(H41,I41)</f>
        <v>691</v>
      </c>
      <c r="K41" s="73">
        <v>327</v>
      </c>
      <c r="L41" s="73">
        <v>122</v>
      </c>
      <c r="M41" s="41">
        <f>SUM(K41,L41)</f>
        <v>449</v>
      </c>
    </row>
    <row r="42" spans="1:13" ht="15" customHeight="1">
      <c r="A42" s="36" t="s">
        <v>122</v>
      </c>
      <c r="B42" s="40">
        <v>137</v>
      </c>
      <c r="C42" s="40">
        <v>8</v>
      </c>
      <c r="D42" s="40">
        <v>145</v>
      </c>
      <c r="E42" s="40" t="s">
        <v>86</v>
      </c>
      <c r="F42" s="40">
        <v>277</v>
      </c>
      <c r="G42" s="40">
        <v>277</v>
      </c>
      <c r="H42" s="73">
        <v>516</v>
      </c>
      <c r="I42" s="73">
        <v>25</v>
      </c>
      <c r="J42" s="41">
        <f>SUM(H42,I42)</f>
        <v>541</v>
      </c>
      <c r="K42" s="73">
        <v>151</v>
      </c>
      <c r="L42" s="73">
        <v>41</v>
      </c>
      <c r="M42" s="41">
        <f>SUM(K42,L42)</f>
        <v>192</v>
      </c>
    </row>
    <row r="43" spans="1:13" ht="15" customHeight="1">
      <c r="A43" s="36" t="s">
        <v>138</v>
      </c>
      <c r="B43" s="40">
        <v>129</v>
      </c>
      <c r="C43" s="40">
        <v>3</v>
      </c>
      <c r="D43" s="40">
        <v>132</v>
      </c>
      <c r="E43" s="40" t="s">
        <v>86</v>
      </c>
      <c r="F43" s="40">
        <v>69</v>
      </c>
      <c r="G43" s="40">
        <v>69</v>
      </c>
      <c r="H43" s="73">
        <v>424</v>
      </c>
      <c r="I43" s="73">
        <v>10</v>
      </c>
      <c r="J43" s="41">
        <f>SUM(H43,I43)</f>
        <v>434</v>
      </c>
      <c r="K43" s="73">
        <v>193</v>
      </c>
      <c r="L43" s="73">
        <v>13</v>
      </c>
      <c r="M43" s="41">
        <f>SUM(K43,L43)</f>
        <v>206</v>
      </c>
    </row>
    <row r="44" spans="1:13" ht="15" customHeight="1">
      <c r="A44" s="36" t="s">
        <v>141</v>
      </c>
      <c r="B44" s="40">
        <v>137</v>
      </c>
      <c r="C44" s="40">
        <v>9</v>
      </c>
      <c r="D44" s="40">
        <v>146</v>
      </c>
      <c r="E44" s="40" t="s">
        <v>86</v>
      </c>
      <c r="F44" s="40">
        <v>244</v>
      </c>
      <c r="G44" s="40">
        <v>244</v>
      </c>
      <c r="H44" s="73">
        <v>481</v>
      </c>
      <c r="I44" s="73">
        <v>40</v>
      </c>
      <c r="J44" s="41">
        <f>SUM(H44,I44)</f>
        <v>521</v>
      </c>
      <c r="K44" s="73">
        <v>151</v>
      </c>
      <c r="L44" s="73">
        <v>38</v>
      </c>
      <c r="M44" s="41">
        <f>SUM(K44,L44)</f>
        <v>189</v>
      </c>
    </row>
    <row r="45" spans="1:13" ht="15" customHeight="1">
      <c r="A45" s="36" t="s">
        <v>133</v>
      </c>
      <c r="B45" s="40">
        <v>135</v>
      </c>
      <c r="C45" s="40">
        <v>10</v>
      </c>
      <c r="D45" s="40">
        <v>145</v>
      </c>
      <c r="E45" s="40" t="s">
        <v>86</v>
      </c>
      <c r="F45" s="40">
        <v>293</v>
      </c>
      <c r="G45" s="40">
        <v>293</v>
      </c>
      <c r="H45" s="73">
        <v>544</v>
      </c>
      <c r="I45" s="73">
        <v>28</v>
      </c>
      <c r="J45" s="41">
        <f>SUM(H45,I45)</f>
        <v>572</v>
      </c>
      <c r="K45" s="73">
        <v>156</v>
      </c>
      <c r="L45" s="73">
        <v>37</v>
      </c>
      <c r="M45" s="41">
        <f>SUM(K45,L45)</f>
        <v>193</v>
      </c>
    </row>
    <row r="46" spans="1:13" ht="15" customHeight="1">
      <c r="A46" s="36" t="s">
        <v>137</v>
      </c>
      <c r="B46" s="40">
        <v>126</v>
      </c>
      <c r="C46" s="40">
        <v>6</v>
      </c>
      <c r="D46" s="40">
        <v>132</v>
      </c>
      <c r="E46" s="40" t="s">
        <v>86</v>
      </c>
      <c r="F46" s="40">
        <v>203</v>
      </c>
      <c r="G46" s="40">
        <v>203</v>
      </c>
      <c r="H46" s="73">
        <v>305</v>
      </c>
      <c r="I46" s="73">
        <v>22</v>
      </c>
      <c r="J46" s="41">
        <f>SUM(H46,I46)</f>
        <v>327</v>
      </c>
      <c r="K46" s="73">
        <v>139</v>
      </c>
      <c r="L46" s="73">
        <v>31</v>
      </c>
      <c r="M46" s="41">
        <f>SUM(K46,L46)</f>
        <v>170</v>
      </c>
    </row>
    <row r="47" spans="1:13" ht="15" customHeight="1">
      <c r="A47" s="36" t="s">
        <v>98</v>
      </c>
      <c r="B47" s="40">
        <v>130</v>
      </c>
      <c r="C47" s="40">
        <v>3</v>
      </c>
      <c r="D47" s="40">
        <v>133</v>
      </c>
      <c r="E47" s="40" t="s">
        <v>86</v>
      </c>
      <c r="F47" s="40">
        <v>34</v>
      </c>
      <c r="G47" s="40">
        <v>34</v>
      </c>
      <c r="H47" s="73">
        <v>382</v>
      </c>
      <c r="I47" s="73">
        <v>8</v>
      </c>
      <c r="J47" s="41">
        <f>SUM(H47,I47)</f>
        <v>390</v>
      </c>
      <c r="K47" s="73">
        <v>47</v>
      </c>
      <c r="L47" s="73">
        <v>6</v>
      </c>
      <c r="M47" s="41">
        <f>SUM(K47,L47)</f>
        <v>53</v>
      </c>
    </row>
    <row r="48" spans="1:13" ht="15" customHeight="1">
      <c r="A48" s="36" t="s">
        <v>124</v>
      </c>
      <c r="B48" s="40">
        <v>133</v>
      </c>
      <c r="C48" s="40">
        <v>2</v>
      </c>
      <c r="D48" s="40">
        <v>135</v>
      </c>
      <c r="E48" s="40" t="s">
        <v>86</v>
      </c>
      <c r="F48" s="40">
        <v>54</v>
      </c>
      <c r="G48" s="40">
        <v>54</v>
      </c>
      <c r="H48" s="73">
        <v>508</v>
      </c>
      <c r="I48" s="73">
        <v>9</v>
      </c>
      <c r="J48" s="41">
        <f>SUM(H48,I48)</f>
        <v>517</v>
      </c>
      <c r="K48" s="73">
        <v>109</v>
      </c>
      <c r="L48" s="73">
        <v>6</v>
      </c>
      <c r="M48" s="41">
        <f>SUM(K48,L48)</f>
        <v>115</v>
      </c>
    </row>
    <row r="49" spans="1:13" ht="15" customHeight="1">
      <c r="A49" s="36" t="s">
        <v>135</v>
      </c>
      <c r="B49" s="40">
        <v>141</v>
      </c>
      <c r="C49" s="40">
        <v>12</v>
      </c>
      <c r="D49" s="40">
        <v>153</v>
      </c>
      <c r="E49" s="40" t="s">
        <v>86</v>
      </c>
      <c r="F49" s="40">
        <v>601</v>
      </c>
      <c r="G49" s="40">
        <v>601</v>
      </c>
      <c r="H49" s="73">
        <v>360</v>
      </c>
      <c r="I49" s="73">
        <v>42</v>
      </c>
      <c r="J49" s="41">
        <f>SUM(H49,I49)</f>
        <v>402</v>
      </c>
      <c r="K49" s="73">
        <v>146</v>
      </c>
      <c r="L49" s="73">
        <v>77</v>
      </c>
      <c r="M49" s="41">
        <f>SUM(K49,L49)</f>
        <v>223</v>
      </c>
    </row>
    <row r="50" spans="1:13" ht="15" customHeight="1">
      <c r="A50" s="36" t="s">
        <v>117</v>
      </c>
      <c r="B50" s="40">
        <v>134</v>
      </c>
      <c r="C50" s="40">
        <v>9</v>
      </c>
      <c r="D50" s="40">
        <v>143</v>
      </c>
      <c r="E50" s="40" t="s">
        <v>86</v>
      </c>
      <c r="F50" s="40">
        <v>437</v>
      </c>
      <c r="G50" s="40">
        <v>437</v>
      </c>
      <c r="H50" s="73">
        <v>503</v>
      </c>
      <c r="I50" s="73">
        <v>29</v>
      </c>
      <c r="J50" s="41">
        <f>SUM(H50,I50)</f>
        <v>532</v>
      </c>
      <c r="K50" s="73">
        <v>128</v>
      </c>
      <c r="L50" s="73">
        <v>56</v>
      </c>
      <c r="M50" s="41">
        <f>SUM(K50,L50)</f>
        <v>184</v>
      </c>
    </row>
    <row r="51" spans="1:13" ht="15" customHeight="1">
      <c r="A51" s="36" t="s">
        <v>110</v>
      </c>
      <c r="B51" s="40">
        <v>143</v>
      </c>
      <c r="C51" s="40">
        <v>39</v>
      </c>
      <c r="D51" s="40">
        <v>182</v>
      </c>
      <c r="E51" s="40" t="s">
        <v>86</v>
      </c>
      <c r="F51" s="40">
        <v>850</v>
      </c>
      <c r="G51" s="40">
        <v>850</v>
      </c>
      <c r="H51" s="73">
        <v>422</v>
      </c>
      <c r="I51" s="73">
        <v>103</v>
      </c>
      <c r="J51" s="41">
        <f>SUM(H51,I51)</f>
        <v>525</v>
      </c>
      <c r="K51" s="73">
        <v>208</v>
      </c>
      <c r="L51" s="73">
        <v>168</v>
      </c>
      <c r="M51" s="41">
        <f>SUM(K51,L51)</f>
        <v>376</v>
      </c>
    </row>
    <row r="52" spans="1:13" ht="15" customHeight="1">
      <c r="A52" s="36" t="s">
        <v>134</v>
      </c>
      <c r="B52" s="40">
        <v>133</v>
      </c>
      <c r="C52" s="40">
        <v>8</v>
      </c>
      <c r="D52" s="40">
        <v>141</v>
      </c>
      <c r="E52" s="40" t="s">
        <v>86</v>
      </c>
      <c r="F52" s="40">
        <v>302</v>
      </c>
      <c r="G52" s="40">
        <v>302</v>
      </c>
      <c r="H52" s="73">
        <v>430</v>
      </c>
      <c r="I52" s="73">
        <v>30</v>
      </c>
      <c r="J52" s="41">
        <f>SUM(H52,I52)</f>
        <v>460</v>
      </c>
      <c r="K52" s="73">
        <v>132</v>
      </c>
      <c r="L52" s="73">
        <v>50</v>
      </c>
      <c r="M52" s="41">
        <f>SUM(K52,L52)</f>
        <v>182</v>
      </c>
    </row>
    <row r="53" spans="1:13" ht="15" customHeight="1">
      <c r="A53" s="36" t="s">
        <v>104</v>
      </c>
      <c r="B53" s="40">
        <v>139</v>
      </c>
      <c r="C53" s="40">
        <v>5</v>
      </c>
      <c r="D53" s="40">
        <v>144</v>
      </c>
      <c r="E53" s="40" t="s">
        <v>86</v>
      </c>
      <c r="F53" s="40">
        <v>162</v>
      </c>
      <c r="G53" s="40">
        <v>162</v>
      </c>
      <c r="H53" s="73">
        <v>587</v>
      </c>
      <c r="I53" s="73">
        <v>15</v>
      </c>
      <c r="J53" s="41">
        <f>SUM(H53,I53)</f>
        <v>602</v>
      </c>
      <c r="K53" s="73">
        <v>124</v>
      </c>
      <c r="L53" s="73">
        <v>25</v>
      </c>
      <c r="M53" s="41">
        <f>SUM(K53,L53)</f>
        <v>149</v>
      </c>
    </row>
    <row r="54" spans="1:13" s="45" customFormat="1" ht="15" customHeight="1">
      <c r="A54" s="42" t="s">
        <v>1</v>
      </c>
      <c r="B54" s="43">
        <f>SUM(B4:B53)</f>
        <v>6918</v>
      </c>
      <c r="C54" s="43">
        <f>SUM(C4:C53)</f>
        <v>501</v>
      </c>
      <c r="D54" s="43">
        <f>SUM(D4:D53)</f>
        <v>7419</v>
      </c>
      <c r="E54" s="44" t="s">
        <v>86</v>
      </c>
      <c r="F54" s="43">
        <f>SUM(F4:F53)</f>
        <v>15890</v>
      </c>
      <c r="G54" s="43">
        <f>SUM(G4:G53)</f>
        <v>15890</v>
      </c>
      <c r="H54" s="74">
        <f>SUM(H4:H53)</f>
        <v>25479</v>
      </c>
      <c r="I54" s="74">
        <f>SUM(I4:I53)</f>
        <v>1783</v>
      </c>
      <c r="J54" s="74">
        <f>SUM(J4:J53)</f>
        <v>27262</v>
      </c>
      <c r="K54" s="74">
        <f>SUM(K4:K53)</f>
        <v>7820</v>
      </c>
      <c r="L54" s="74">
        <f>SUM(L4:L53)</f>
        <v>2407</v>
      </c>
      <c r="M54" s="74">
        <f>SUM(M4:M53)</f>
        <v>10227</v>
      </c>
    </row>
    <row r="55" spans="1:13" s="48" customFormat="1" ht="16.5" customHeight="1">
      <c r="A55" s="46" t="s">
        <v>146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</row>
    <row r="56" spans="1:13" s="48" customFormat="1" ht="16.5" customHeight="1">
      <c r="A56" s="46" t="s">
        <v>804</v>
      </c>
      <c r="E56" s="47"/>
      <c r="F56" s="47"/>
      <c r="G56" s="47"/>
      <c r="H56" s="47"/>
      <c r="I56" s="49"/>
      <c r="J56" s="47"/>
      <c r="K56" s="47"/>
      <c r="L56" s="47"/>
      <c r="M56" s="47"/>
    </row>
    <row r="57" spans="1:13" s="48" customFormat="1" ht="16.5" customHeight="1">
      <c r="A57" s="46" t="s">
        <v>805</v>
      </c>
      <c r="E57" s="47"/>
      <c r="F57" s="47"/>
      <c r="G57" s="47"/>
      <c r="H57" s="47"/>
      <c r="I57" s="47"/>
      <c r="J57" s="47"/>
      <c r="K57" s="47"/>
      <c r="L57" s="47"/>
      <c r="M57" s="47"/>
    </row>
    <row r="58" spans="1:7" s="48" customFormat="1" ht="16.5" customHeight="1">
      <c r="A58" s="45" t="s">
        <v>626</v>
      </c>
      <c r="B58" s="47"/>
      <c r="C58" s="47"/>
      <c r="D58" s="47"/>
      <c r="E58" s="47"/>
      <c r="F58" s="47"/>
      <c r="G58" s="47"/>
    </row>
    <row r="59" s="45" customFormat="1" ht="15.75" customHeight="1">
      <c r="A59" s="45" t="s">
        <v>806</v>
      </c>
    </row>
    <row r="60" s="45" customFormat="1" ht="15.75" customHeight="1">
      <c r="A60" s="45" t="s">
        <v>807</v>
      </c>
    </row>
  </sheetData>
  <sheetProtection/>
  <printOptions horizontalCentered="1"/>
  <pageMargins left="0.7086614173228347" right="0.7086614173228347" top="0.984251968503937" bottom="0.56" header="0.5118110236220472" footer="0.5118110236220472"/>
  <pageSetup horizontalDpi="600" verticalDpi="600" orientation="portrait" paperSize="9" scale="80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F14"/>
  <sheetViews>
    <sheetView showGridLines="0" zoomScaleSheetLayoutView="90" zoomScalePageLayoutView="0" workbookViewId="0" topLeftCell="A1">
      <selection activeCell="E14" sqref="E14"/>
    </sheetView>
  </sheetViews>
  <sheetFormatPr defaultColWidth="9.140625" defaultRowHeight="13.5" customHeight="1"/>
  <cols>
    <col min="1" max="1" width="20.140625" style="2" customWidth="1"/>
    <col min="2" max="2" width="94.7109375" style="2" customWidth="1"/>
    <col min="3" max="3" width="20.421875" style="2" customWidth="1"/>
    <col min="4" max="4" width="13.28125" style="2" customWidth="1"/>
    <col min="5" max="5" width="44.8515625" style="2" bestFit="1" customWidth="1"/>
    <col min="6" max="6" width="29.421875" style="2" customWidth="1"/>
    <col min="7" max="16384" width="9.140625" style="2" customWidth="1"/>
  </cols>
  <sheetData>
    <row r="1" spans="1:6" s="1" customFormat="1" ht="21">
      <c r="A1" s="856" t="s">
        <v>628</v>
      </c>
      <c r="B1" s="856"/>
      <c r="C1" s="856"/>
      <c r="D1" s="856"/>
      <c r="E1" s="856"/>
      <c r="F1" s="856"/>
    </row>
    <row r="2" spans="1:6" s="1" customFormat="1" ht="21.75" customHeight="1">
      <c r="A2" s="7" t="s">
        <v>837</v>
      </c>
      <c r="B2" s="6" t="s">
        <v>838</v>
      </c>
      <c r="C2" s="6" t="s">
        <v>844</v>
      </c>
      <c r="D2" s="6" t="s">
        <v>845</v>
      </c>
      <c r="E2" s="6" t="s">
        <v>846</v>
      </c>
      <c r="F2" s="6" t="s">
        <v>847</v>
      </c>
    </row>
    <row r="3" spans="1:6" s="13" customFormat="1" ht="17.25">
      <c r="A3" s="12">
        <v>1</v>
      </c>
      <c r="B3" s="13" t="s">
        <v>839</v>
      </c>
      <c r="C3" s="14">
        <v>14</v>
      </c>
      <c r="D3" s="14">
        <v>56</v>
      </c>
      <c r="E3" s="14">
        <v>5787</v>
      </c>
      <c r="F3" s="15">
        <v>37700818</v>
      </c>
    </row>
    <row r="4" spans="1:6" s="13" customFormat="1" ht="17.25">
      <c r="A4" s="12">
        <v>2</v>
      </c>
      <c r="B4" s="13" t="s">
        <v>840</v>
      </c>
      <c r="C4" s="16">
        <v>301</v>
      </c>
      <c r="D4" s="16">
        <v>315</v>
      </c>
      <c r="E4" s="14">
        <v>2424</v>
      </c>
      <c r="F4" s="15">
        <v>39944972</v>
      </c>
    </row>
    <row r="5" spans="1:6" s="13" customFormat="1" ht="17.25" customHeight="1">
      <c r="A5" s="12">
        <v>3</v>
      </c>
      <c r="B5" s="13" t="s">
        <v>58</v>
      </c>
      <c r="C5" s="16">
        <v>2</v>
      </c>
      <c r="D5" s="16">
        <v>6</v>
      </c>
      <c r="E5" s="14">
        <v>351</v>
      </c>
      <c r="F5" s="15">
        <v>2898525</v>
      </c>
    </row>
    <row r="6" spans="1:6" s="13" customFormat="1" ht="17.25">
      <c r="A6" s="12">
        <v>4</v>
      </c>
      <c r="B6" s="13" t="s">
        <v>841</v>
      </c>
      <c r="C6" s="14">
        <v>5</v>
      </c>
      <c r="D6" s="14">
        <v>6</v>
      </c>
      <c r="E6" s="14">
        <v>332</v>
      </c>
      <c r="F6" s="35">
        <v>55240692</v>
      </c>
    </row>
    <row r="7" spans="1:6" s="13" customFormat="1" ht="17.25" customHeight="1">
      <c r="A7" s="12">
        <v>5</v>
      </c>
      <c r="B7" s="13" t="s">
        <v>83</v>
      </c>
      <c r="C7" s="14">
        <v>3</v>
      </c>
      <c r="D7" s="14">
        <v>5</v>
      </c>
      <c r="E7" s="14">
        <v>965</v>
      </c>
      <c r="F7" s="35">
        <v>1832030</v>
      </c>
    </row>
    <row r="8" spans="1:6" s="13" customFormat="1" ht="17.25" customHeight="1">
      <c r="A8" s="12">
        <v>6</v>
      </c>
      <c r="B8" s="13" t="s">
        <v>59</v>
      </c>
      <c r="C8" s="16">
        <v>1</v>
      </c>
      <c r="D8" s="16">
        <v>4</v>
      </c>
      <c r="E8" s="14">
        <v>380</v>
      </c>
      <c r="F8" s="15">
        <v>688999</v>
      </c>
    </row>
    <row r="9" spans="1:6" s="13" customFormat="1" ht="17.25" customHeight="1">
      <c r="A9" s="12">
        <v>7</v>
      </c>
      <c r="B9" s="13" t="s">
        <v>842</v>
      </c>
      <c r="C9" s="16">
        <v>2</v>
      </c>
      <c r="D9" s="16">
        <v>11</v>
      </c>
      <c r="E9" s="16">
        <v>11</v>
      </c>
      <c r="F9" s="15">
        <v>4254109</v>
      </c>
    </row>
    <row r="10" spans="1:6" s="13" customFormat="1" ht="17.25" customHeight="1">
      <c r="A10" s="12">
        <v>8</v>
      </c>
      <c r="B10" s="13" t="s">
        <v>843</v>
      </c>
      <c r="C10" s="16">
        <v>10</v>
      </c>
      <c r="D10" s="16">
        <v>39</v>
      </c>
      <c r="E10" s="14">
        <v>1206</v>
      </c>
      <c r="F10" s="17">
        <v>3108309</v>
      </c>
    </row>
    <row r="11" spans="1:6" s="13" customFormat="1" ht="17.25" customHeight="1">
      <c r="A11" s="12">
        <v>9</v>
      </c>
      <c r="B11" s="13" t="s">
        <v>60</v>
      </c>
      <c r="C11" s="14">
        <v>1</v>
      </c>
      <c r="D11" s="14">
        <v>1</v>
      </c>
      <c r="E11" s="14">
        <v>466</v>
      </c>
      <c r="F11" s="17" t="s">
        <v>86</v>
      </c>
    </row>
    <row r="12" spans="1:6" s="1" customFormat="1" ht="16.5" customHeight="1">
      <c r="A12" s="6"/>
      <c r="B12" s="7" t="s">
        <v>1</v>
      </c>
      <c r="C12" s="8">
        <f>SUM(C3:C11)</f>
        <v>339</v>
      </c>
      <c r="D12" s="8">
        <f>SUM(D3:D11)</f>
        <v>443</v>
      </c>
      <c r="E12" s="8">
        <f>SUM(E3:E11)</f>
        <v>11922</v>
      </c>
      <c r="F12" s="9">
        <f>SUM(F3:F11)</f>
        <v>145668454</v>
      </c>
    </row>
    <row r="13" spans="1:6" s="10" customFormat="1" ht="18.75">
      <c r="A13" s="1" t="s">
        <v>766</v>
      </c>
      <c r="F13" s="11"/>
    </row>
    <row r="14" spans="1:4" ht="13.5" customHeight="1">
      <c r="A14" s="5" t="s">
        <v>61</v>
      </c>
      <c r="C14" s="4"/>
      <c r="D14" s="4"/>
    </row>
  </sheetData>
  <sheetProtection/>
  <printOptions horizontalCentered="1"/>
  <pageMargins left="0.4" right="0.18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H54"/>
  <sheetViews>
    <sheetView showGridLines="0" view="pageBreakPreview" zoomScaleNormal="120" zoomScaleSheetLayoutView="100" zoomScalePageLayoutView="0" workbookViewId="0" topLeftCell="A1">
      <selection activeCell="U7" sqref="U7"/>
    </sheetView>
  </sheetViews>
  <sheetFormatPr defaultColWidth="5.421875" defaultRowHeight="23.25"/>
  <cols>
    <col min="1" max="1" width="10.57421875" style="173" customWidth="1"/>
    <col min="2" max="8" width="8.00390625" style="173" customWidth="1"/>
    <col min="9" max="16384" width="5.421875" style="173" customWidth="1"/>
  </cols>
  <sheetData>
    <row r="1" spans="1:8" s="169" customFormat="1" ht="18.75" customHeight="1">
      <c r="A1" s="711" t="s">
        <v>586</v>
      </c>
      <c r="B1" s="711"/>
      <c r="C1" s="711"/>
      <c r="D1" s="711"/>
      <c r="E1" s="711"/>
      <c r="F1" s="711"/>
      <c r="G1" s="711"/>
      <c r="H1" s="711"/>
    </row>
    <row r="2" spans="1:8" s="170" customFormat="1" ht="18" customHeight="1">
      <c r="A2" s="431" t="s">
        <v>29</v>
      </c>
      <c r="B2" s="713" t="s">
        <v>428</v>
      </c>
      <c r="C2" s="713" t="s">
        <v>429</v>
      </c>
      <c r="D2" s="713" t="s">
        <v>430</v>
      </c>
      <c r="E2" s="714" t="s">
        <v>431</v>
      </c>
      <c r="F2" s="714" t="s">
        <v>432</v>
      </c>
      <c r="G2" s="714" t="s">
        <v>433</v>
      </c>
      <c r="H2" s="714" t="s">
        <v>587</v>
      </c>
    </row>
    <row r="3" spans="1:8" s="151" customFormat="1" ht="12.75" customHeight="1">
      <c r="A3" s="432" t="s">
        <v>143</v>
      </c>
      <c r="B3" s="587">
        <v>191521</v>
      </c>
      <c r="C3" s="587">
        <v>192597</v>
      </c>
      <c r="D3" s="587">
        <v>193449</v>
      </c>
      <c r="E3" s="437">
        <v>193478</v>
      </c>
      <c r="F3" s="437">
        <v>193190</v>
      </c>
      <c r="G3" s="171">
        <v>192276</v>
      </c>
      <c r="H3" s="171">
        <v>191781</v>
      </c>
    </row>
    <row r="4" spans="1:8" s="151" customFormat="1" ht="12.75" customHeight="1">
      <c r="A4" s="432" t="s">
        <v>107</v>
      </c>
      <c r="B4" s="587">
        <v>181390</v>
      </c>
      <c r="C4" s="587">
        <v>182335</v>
      </c>
      <c r="D4" s="587">
        <v>183836</v>
      </c>
      <c r="E4" s="437">
        <v>185901</v>
      </c>
      <c r="F4" s="437">
        <v>188164</v>
      </c>
      <c r="G4" s="171">
        <v>188252</v>
      </c>
      <c r="H4" s="171">
        <v>189737</v>
      </c>
    </row>
    <row r="5" spans="1:8" s="151" customFormat="1" ht="12.75" customHeight="1">
      <c r="A5" s="432" t="s">
        <v>135</v>
      </c>
      <c r="B5" s="587">
        <v>169109</v>
      </c>
      <c r="C5" s="587">
        <v>173076</v>
      </c>
      <c r="D5" s="587">
        <v>176376</v>
      </c>
      <c r="E5" s="437">
        <v>178637</v>
      </c>
      <c r="F5" s="437">
        <v>183333</v>
      </c>
      <c r="G5" s="171">
        <v>185987</v>
      </c>
      <c r="H5" s="171">
        <v>188163</v>
      </c>
    </row>
    <row r="6" spans="1:8" s="151" customFormat="1" ht="12.75" customHeight="1">
      <c r="A6" s="432" t="s">
        <v>139</v>
      </c>
      <c r="B6" s="587">
        <v>138962</v>
      </c>
      <c r="C6" s="587">
        <v>144423</v>
      </c>
      <c r="D6" s="587">
        <v>149776</v>
      </c>
      <c r="E6" s="437">
        <v>154766</v>
      </c>
      <c r="F6" s="437">
        <v>160480</v>
      </c>
      <c r="G6" s="171">
        <v>165352</v>
      </c>
      <c r="H6" s="171">
        <v>169729</v>
      </c>
    </row>
    <row r="7" spans="1:8" s="151" customFormat="1" ht="12.75" customHeight="1">
      <c r="A7" s="432" t="s">
        <v>120</v>
      </c>
      <c r="B7" s="587">
        <v>161600</v>
      </c>
      <c r="C7" s="587">
        <v>163080</v>
      </c>
      <c r="D7" s="587">
        <v>164570</v>
      </c>
      <c r="E7" s="437">
        <v>165433</v>
      </c>
      <c r="F7" s="437">
        <v>166354</v>
      </c>
      <c r="G7" s="171">
        <v>166210</v>
      </c>
      <c r="H7" s="171">
        <v>166635</v>
      </c>
    </row>
    <row r="8" spans="1:8" s="151" customFormat="1" ht="12.75" customHeight="1">
      <c r="A8" s="432" t="s">
        <v>118</v>
      </c>
      <c r="B8" s="587">
        <v>137934</v>
      </c>
      <c r="C8" s="587">
        <v>141698</v>
      </c>
      <c r="D8" s="587">
        <v>145294</v>
      </c>
      <c r="E8" s="437">
        <v>150492</v>
      </c>
      <c r="F8" s="437">
        <v>155821</v>
      </c>
      <c r="G8" s="171">
        <v>161642</v>
      </c>
      <c r="H8" s="171">
        <v>165693</v>
      </c>
    </row>
    <row r="9" spans="1:8" s="151" customFormat="1" ht="12.75" customHeight="1">
      <c r="A9" s="432" t="s">
        <v>109</v>
      </c>
      <c r="B9" s="587">
        <v>142460</v>
      </c>
      <c r="C9" s="587">
        <v>144800</v>
      </c>
      <c r="D9" s="587">
        <v>147482</v>
      </c>
      <c r="E9" s="437">
        <v>152528</v>
      </c>
      <c r="F9" s="437">
        <v>157477</v>
      </c>
      <c r="G9" s="171">
        <v>160850</v>
      </c>
      <c r="H9" s="171">
        <v>163317</v>
      </c>
    </row>
    <row r="10" spans="1:8" s="151" customFormat="1" ht="12.75" customHeight="1">
      <c r="A10" s="432" t="s">
        <v>121</v>
      </c>
      <c r="B10" s="587">
        <v>167837</v>
      </c>
      <c r="C10" s="587">
        <v>166581</v>
      </c>
      <c r="D10" s="587">
        <v>165438</v>
      </c>
      <c r="E10" s="437">
        <v>164210</v>
      </c>
      <c r="F10" s="437">
        <v>162838</v>
      </c>
      <c r="G10" s="171">
        <v>161409</v>
      </c>
      <c r="H10" s="171">
        <v>160853</v>
      </c>
    </row>
    <row r="11" spans="1:8" s="151" customFormat="1" ht="12.75" customHeight="1">
      <c r="A11" s="432" t="s">
        <v>129</v>
      </c>
      <c r="B11" s="587">
        <v>146401</v>
      </c>
      <c r="C11" s="587">
        <v>149883</v>
      </c>
      <c r="D11" s="587">
        <v>152669</v>
      </c>
      <c r="E11" s="437">
        <v>155077</v>
      </c>
      <c r="F11" s="437">
        <v>156567</v>
      </c>
      <c r="G11" s="171">
        <v>158457</v>
      </c>
      <c r="H11" s="171">
        <v>160816</v>
      </c>
    </row>
    <row r="12" spans="1:8" s="151" customFormat="1" ht="12.75" customHeight="1">
      <c r="A12" s="432" t="s">
        <v>131</v>
      </c>
      <c r="B12" s="587">
        <v>166377</v>
      </c>
      <c r="C12" s="587">
        <v>165070</v>
      </c>
      <c r="D12" s="587">
        <v>163846</v>
      </c>
      <c r="E12" s="437">
        <v>162151</v>
      </c>
      <c r="F12" s="437">
        <v>160451</v>
      </c>
      <c r="G12" s="171">
        <v>158646</v>
      </c>
      <c r="H12" s="171">
        <v>157970</v>
      </c>
    </row>
    <row r="13" spans="1:8" s="151" customFormat="1" ht="12.75" customHeight="1">
      <c r="A13" s="432" t="s">
        <v>110</v>
      </c>
      <c r="B13" s="587">
        <v>133415</v>
      </c>
      <c r="C13" s="587">
        <v>138667</v>
      </c>
      <c r="D13" s="587">
        <v>143675</v>
      </c>
      <c r="E13" s="437">
        <v>147668</v>
      </c>
      <c r="F13" s="437">
        <v>151292</v>
      </c>
      <c r="G13" s="171">
        <v>154371</v>
      </c>
      <c r="H13" s="171">
        <v>157224</v>
      </c>
    </row>
    <row r="14" spans="1:8" s="151" customFormat="1" ht="12.75" customHeight="1">
      <c r="A14" s="432" t="s">
        <v>117</v>
      </c>
      <c r="B14" s="587">
        <v>131344</v>
      </c>
      <c r="C14" s="587">
        <v>135554</v>
      </c>
      <c r="D14" s="587">
        <v>139585</v>
      </c>
      <c r="E14" s="437">
        <v>142772</v>
      </c>
      <c r="F14" s="437">
        <v>145361</v>
      </c>
      <c r="G14" s="171">
        <v>148298</v>
      </c>
      <c r="H14" s="171">
        <v>150285</v>
      </c>
    </row>
    <row r="15" spans="1:8" s="151" customFormat="1" ht="13.5" customHeight="1">
      <c r="A15" s="432" t="s">
        <v>106</v>
      </c>
      <c r="B15" s="587">
        <v>149860</v>
      </c>
      <c r="C15" s="587">
        <v>150139</v>
      </c>
      <c r="D15" s="587">
        <v>150286</v>
      </c>
      <c r="E15" s="437">
        <v>150166</v>
      </c>
      <c r="F15" s="437">
        <v>149606</v>
      </c>
      <c r="G15" s="171">
        <v>148645</v>
      </c>
      <c r="H15" s="171">
        <v>148491</v>
      </c>
    </row>
    <row r="16" spans="1:8" s="151" customFormat="1" ht="12.75" customHeight="1">
      <c r="A16" s="432" t="s">
        <v>123</v>
      </c>
      <c r="B16" s="587">
        <v>140580</v>
      </c>
      <c r="C16" s="587">
        <v>145172</v>
      </c>
      <c r="D16" s="587">
        <v>147466</v>
      </c>
      <c r="E16" s="437">
        <v>147712</v>
      </c>
      <c r="F16" s="437">
        <v>147030</v>
      </c>
      <c r="G16" s="171">
        <v>146197</v>
      </c>
      <c r="H16" s="171">
        <v>145795</v>
      </c>
    </row>
    <row r="17" spans="1:8" s="151" customFormat="1" ht="13.5">
      <c r="A17" s="432" t="s">
        <v>108</v>
      </c>
      <c r="B17" s="587">
        <v>122825</v>
      </c>
      <c r="C17" s="587">
        <v>127727</v>
      </c>
      <c r="D17" s="587">
        <v>131035</v>
      </c>
      <c r="E17" s="437">
        <v>133149</v>
      </c>
      <c r="F17" s="437">
        <v>135032</v>
      </c>
      <c r="G17" s="171">
        <v>136236</v>
      </c>
      <c r="H17" s="171">
        <v>137295</v>
      </c>
    </row>
    <row r="18" spans="1:8" s="151" customFormat="1" ht="12.75" customHeight="1">
      <c r="A18" s="432" t="s">
        <v>126</v>
      </c>
      <c r="B18" s="587">
        <v>150547</v>
      </c>
      <c r="C18" s="587">
        <v>147797</v>
      </c>
      <c r="D18" s="587">
        <v>145671</v>
      </c>
      <c r="E18" s="437">
        <v>142338</v>
      </c>
      <c r="F18" s="437">
        <v>138653</v>
      </c>
      <c r="G18" s="171">
        <v>135001</v>
      </c>
      <c r="H18" s="171">
        <v>132169</v>
      </c>
    </row>
    <row r="19" spans="1:8" s="151" customFormat="1" ht="12.75" customHeight="1">
      <c r="A19" s="432" t="s">
        <v>132</v>
      </c>
      <c r="B19" s="587">
        <v>144461</v>
      </c>
      <c r="C19" s="587">
        <v>141765</v>
      </c>
      <c r="D19" s="587">
        <v>139322</v>
      </c>
      <c r="E19" s="437">
        <v>136696</v>
      </c>
      <c r="F19" s="437">
        <v>134480</v>
      </c>
      <c r="G19" s="171">
        <v>131847</v>
      </c>
      <c r="H19" s="171">
        <v>130202</v>
      </c>
    </row>
    <row r="20" spans="1:8" s="151" customFormat="1" ht="12.75" customHeight="1">
      <c r="A20" s="432" t="s">
        <v>116</v>
      </c>
      <c r="B20" s="587">
        <v>135149</v>
      </c>
      <c r="C20" s="587">
        <v>134407</v>
      </c>
      <c r="D20" s="587">
        <v>133622</v>
      </c>
      <c r="E20" s="437">
        <v>132670</v>
      </c>
      <c r="F20" s="437">
        <v>131363</v>
      </c>
      <c r="G20" s="171">
        <v>130493</v>
      </c>
      <c r="H20" s="171">
        <v>129800</v>
      </c>
    </row>
    <row r="21" spans="1:8" s="151" customFormat="1" ht="12.75" customHeight="1">
      <c r="A21" s="432" t="s">
        <v>122</v>
      </c>
      <c r="B21" s="587">
        <v>119168</v>
      </c>
      <c r="C21" s="587">
        <v>120417</v>
      </c>
      <c r="D21" s="587">
        <v>121366</v>
      </c>
      <c r="E21" s="437">
        <v>122371</v>
      </c>
      <c r="F21" s="437">
        <v>122520</v>
      </c>
      <c r="G21" s="171">
        <v>122180</v>
      </c>
      <c r="H21" s="171">
        <v>122152</v>
      </c>
    </row>
    <row r="22" spans="1:8" s="151" customFormat="1" ht="12.75" customHeight="1">
      <c r="A22" s="432" t="s">
        <v>111</v>
      </c>
      <c r="B22" s="587">
        <v>134589</v>
      </c>
      <c r="C22" s="587">
        <v>132034</v>
      </c>
      <c r="D22" s="587">
        <v>129662</v>
      </c>
      <c r="E22" s="437">
        <v>126883</v>
      </c>
      <c r="F22" s="437">
        <v>124499</v>
      </c>
      <c r="G22" s="171">
        <v>121539</v>
      </c>
      <c r="H22" s="171">
        <v>119643</v>
      </c>
    </row>
    <row r="23" spans="1:8" s="151" customFormat="1" ht="12.75" customHeight="1">
      <c r="A23" s="432" t="s">
        <v>114</v>
      </c>
      <c r="B23" s="587">
        <v>132394</v>
      </c>
      <c r="C23" s="587">
        <v>130540</v>
      </c>
      <c r="D23" s="587">
        <v>129401</v>
      </c>
      <c r="E23" s="437">
        <v>126823</v>
      </c>
      <c r="F23" s="437">
        <v>124352</v>
      </c>
      <c r="G23" s="171">
        <v>120032</v>
      </c>
      <c r="H23" s="171">
        <v>117950</v>
      </c>
    </row>
    <row r="24" spans="1:8" s="151" customFormat="1" ht="12.75" customHeight="1">
      <c r="A24" s="438" t="s">
        <v>144</v>
      </c>
      <c r="B24" s="588">
        <v>110469</v>
      </c>
      <c r="C24" s="588">
        <v>111621</v>
      </c>
      <c r="D24" s="588">
        <v>113008</v>
      </c>
      <c r="E24" s="439">
        <v>114180</v>
      </c>
      <c r="F24" s="439">
        <v>115131</v>
      </c>
      <c r="G24" s="171">
        <v>115823</v>
      </c>
      <c r="H24" s="171">
        <v>116523</v>
      </c>
    </row>
    <row r="25" spans="1:8" s="151" customFormat="1" ht="12.75" customHeight="1">
      <c r="A25" s="432" t="s">
        <v>133</v>
      </c>
      <c r="B25" s="587">
        <v>115490</v>
      </c>
      <c r="C25" s="587">
        <v>116293</v>
      </c>
      <c r="D25" s="587">
        <v>116067</v>
      </c>
      <c r="E25" s="437">
        <v>115883</v>
      </c>
      <c r="F25" s="437">
        <v>115966</v>
      </c>
      <c r="G25" s="171">
        <v>115419</v>
      </c>
      <c r="H25" s="171">
        <v>115731</v>
      </c>
    </row>
    <row r="26" spans="1:8" s="151" customFormat="1" ht="13.5" customHeight="1">
      <c r="A26" s="432" t="s">
        <v>138</v>
      </c>
      <c r="B26" s="587">
        <v>114950</v>
      </c>
      <c r="C26" s="587">
        <v>114984</v>
      </c>
      <c r="D26" s="587">
        <v>115685</v>
      </c>
      <c r="E26" s="437">
        <v>115713</v>
      </c>
      <c r="F26" s="437">
        <v>115697</v>
      </c>
      <c r="G26" s="171">
        <v>115083</v>
      </c>
      <c r="H26" s="171">
        <v>114748</v>
      </c>
    </row>
    <row r="27" spans="1:8" s="151" customFormat="1" ht="15" customHeight="1">
      <c r="A27" s="438" t="s">
        <v>134</v>
      </c>
      <c r="B27" s="588">
        <v>116922</v>
      </c>
      <c r="C27" s="588">
        <v>116055</v>
      </c>
      <c r="D27" s="588">
        <v>115518</v>
      </c>
      <c r="E27" s="439">
        <v>114180</v>
      </c>
      <c r="F27" s="439">
        <v>112908</v>
      </c>
      <c r="G27" s="171">
        <v>111120</v>
      </c>
      <c r="H27" s="171">
        <v>109858</v>
      </c>
    </row>
    <row r="28" spans="1:8" s="151" customFormat="1" ht="12.75" customHeight="1">
      <c r="A28" s="432" t="s">
        <v>128</v>
      </c>
      <c r="B28" s="587">
        <v>121504</v>
      </c>
      <c r="C28" s="587">
        <v>119909</v>
      </c>
      <c r="D28" s="587">
        <v>118412</v>
      </c>
      <c r="E28" s="437">
        <v>114694</v>
      </c>
      <c r="F28" s="437">
        <v>112906</v>
      </c>
      <c r="G28" s="171">
        <v>110481</v>
      </c>
      <c r="H28" s="171">
        <v>109001</v>
      </c>
    </row>
    <row r="29" spans="1:8" s="151" customFormat="1" ht="12.75" customHeight="1">
      <c r="A29" s="432" t="s">
        <v>102</v>
      </c>
      <c r="B29" s="587">
        <v>119927</v>
      </c>
      <c r="C29" s="587">
        <v>117867</v>
      </c>
      <c r="D29" s="587">
        <v>116742</v>
      </c>
      <c r="E29" s="437">
        <v>114488</v>
      </c>
      <c r="F29" s="437">
        <v>111496</v>
      </c>
      <c r="G29" s="171">
        <v>108815</v>
      </c>
      <c r="H29" s="171">
        <v>107969</v>
      </c>
    </row>
    <row r="30" spans="1:8" s="151" customFormat="1" ht="14.25" customHeight="1">
      <c r="A30" s="432" t="s">
        <v>115</v>
      </c>
      <c r="B30" s="587">
        <v>106811</v>
      </c>
      <c r="C30" s="587">
        <v>107812</v>
      </c>
      <c r="D30" s="587">
        <v>107513</v>
      </c>
      <c r="E30" s="437">
        <v>106963</v>
      </c>
      <c r="F30" s="437">
        <v>106753</v>
      </c>
      <c r="G30" s="171">
        <v>106786</v>
      </c>
      <c r="H30" s="171">
        <v>106532</v>
      </c>
    </row>
    <row r="31" spans="1:8" s="151" customFormat="1" ht="12.75" customHeight="1">
      <c r="A31" s="432" t="s">
        <v>145</v>
      </c>
      <c r="B31" s="587">
        <v>99348</v>
      </c>
      <c r="C31" s="587">
        <v>101263</v>
      </c>
      <c r="D31" s="587">
        <v>102963</v>
      </c>
      <c r="E31" s="437">
        <v>103470</v>
      </c>
      <c r="F31" s="437">
        <v>104535</v>
      </c>
      <c r="G31" s="171">
        <v>104768</v>
      </c>
      <c r="H31" s="171">
        <v>105161</v>
      </c>
    </row>
    <row r="32" spans="1:8" s="151" customFormat="1" ht="12.75" customHeight="1">
      <c r="A32" s="432" t="s">
        <v>130</v>
      </c>
      <c r="B32" s="587">
        <v>107139</v>
      </c>
      <c r="C32" s="587">
        <v>105347</v>
      </c>
      <c r="D32" s="587">
        <v>103852</v>
      </c>
      <c r="E32" s="437">
        <v>102320</v>
      </c>
      <c r="F32" s="437">
        <v>101276</v>
      </c>
      <c r="G32" s="171">
        <v>100319</v>
      </c>
      <c r="H32" s="171">
        <v>99153</v>
      </c>
    </row>
    <row r="33" spans="1:8" s="151" customFormat="1" ht="12.75" customHeight="1">
      <c r="A33" s="432" t="s">
        <v>140</v>
      </c>
      <c r="B33" s="587">
        <v>101695</v>
      </c>
      <c r="C33" s="587">
        <v>101360</v>
      </c>
      <c r="D33" s="587">
        <v>100474</v>
      </c>
      <c r="E33" s="437">
        <v>99561</v>
      </c>
      <c r="F33" s="437">
        <v>98869</v>
      </c>
      <c r="G33" s="171">
        <v>97039</v>
      </c>
      <c r="H33" s="171">
        <v>95855</v>
      </c>
    </row>
    <row r="34" spans="1:8" s="151" customFormat="1" ht="12.75" customHeight="1">
      <c r="A34" s="432" t="s">
        <v>125</v>
      </c>
      <c r="B34" s="587">
        <v>104479</v>
      </c>
      <c r="C34" s="587">
        <v>103391</v>
      </c>
      <c r="D34" s="587">
        <v>101862</v>
      </c>
      <c r="E34" s="437">
        <v>99994</v>
      </c>
      <c r="F34" s="437">
        <v>98870</v>
      </c>
      <c r="G34" s="171">
        <v>96422</v>
      </c>
      <c r="H34" s="171">
        <v>94877</v>
      </c>
    </row>
    <row r="35" spans="1:8" s="151" customFormat="1" ht="12.75" customHeight="1">
      <c r="A35" s="432" t="s">
        <v>105</v>
      </c>
      <c r="B35" s="587">
        <v>98096</v>
      </c>
      <c r="C35" s="587">
        <v>98496</v>
      </c>
      <c r="D35" s="587">
        <v>97794</v>
      </c>
      <c r="E35" s="437">
        <v>96880</v>
      </c>
      <c r="F35" s="437">
        <v>95661</v>
      </c>
      <c r="G35" s="171">
        <v>94482</v>
      </c>
      <c r="H35" s="171">
        <v>93461</v>
      </c>
    </row>
    <row r="36" spans="1:8" s="151" customFormat="1" ht="12.75" customHeight="1">
      <c r="A36" s="432" t="s">
        <v>137</v>
      </c>
      <c r="B36" s="587">
        <v>84934</v>
      </c>
      <c r="C36" s="587">
        <v>86043</v>
      </c>
      <c r="D36" s="587">
        <v>87082</v>
      </c>
      <c r="E36" s="437">
        <v>88013</v>
      </c>
      <c r="F36" s="437">
        <v>88578</v>
      </c>
      <c r="G36" s="171">
        <v>88918</v>
      </c>
      <c r="H36" s="171">
        <v>89895</v>
      </c>
    </row>
    <row r="37" spans="1:8" s="151" customFormat="1" ht="12.75" customHeight="1">
      <c r="A37" s="432" t="s">
        <v>136</v>
      </c>
      <c r="B37" s="587">
        <v>84562</v>
      </c>
      <c r="C37" s="587">
        <v>85027</v>
      </c>
      <c r="D37" s="587">
        <v>85586</v>
      </c>
      <c r="E37" s="437">
        <v>85912</v>
      </c>
      <c r="F37" s="437">
        <v>86340</v>
      </c>
      <c r="G37" s="171">
        <v>87169</v>
      </c>
      <c r="H37" s="171">
        <v>88471</v>
      </c>
    </row>
    <row r="38" spans="1:8" s="151" customFormat="1" ht="12.75" customHeight="1">
      <c r="A38" s="432" t="s">
        <v>119</v>
      </c>
      <c r="B38" s="587">
        <v>93548</v>
      </c>
      <c r="C38" s="587">
        <v>92929</v>
      </c>
      <c r="D38" s="587">
        <v>92094</v>
      </c>
      <c r="E38" s="437">
        <v>90559</v>
      </c>
      <c r="F38" s="437">
        <v>89297</v>
      </c>
      <c r="G38" s="171">
        <v>87841</v>
      </c>
      <c r="H38" s="171">
        <v>86643</v>
      </c>
    </row>
    <row r="39" spans="1:8" s="151" customFormat="1" ht="12.75" customHeight="1">
      <c r="A39" s="432" t="s">
        <v>124</v>
      </c>
      <c r="B39" s="587">
        <v>93808</v>
      </c>
      <c r="C39" s="587">
        <v>92021</v>
      </c>
      <c r="D39" s="587">
        <v>90937</v>
      </c>
      <c r="E39" s="437">
        <v>89294</v>
      </c>
      <c r="F39" s="437">
        <v>88179</v>
      </c>
      <c r="G39" s="171">
        <v>86214</v>
      </c>
      <c r="H39" s="171">
        <v>85048</v>
      </c>
    </row>
    <row r="40" spans="1:8" s="151" customFormat="1" ht="12.75" customHeight="1">
      <c r="A40" s="432" t="s">
        <v>141</v>
      </c>
      <c r="B40" s="587">
        <v>80596</v>
      </c>
      <c r="C40" s="587">
        <v>80744</v>
      </c>
      <c r="D40" s="587">
        <v>81053</v>
      </c>
      <c r="E40" s="437">
        <v>80674</v>
      </c>
      <c r="F40" s="437">
        <v>80929</v>
      </c>
      <c r="G40" s="171">
        <v>80847</v>
      </c>
      <c r="H40" s="171">
        <v>81755</v>
      </c>
    </row>
    <row r="41" spans="1:8" s="151" customFormat="1" ht="12.75" customHeight="1">
      <c r="A41" s="432" t="s">
        <v>101</v>
      </c>
      <c r="B41" s="587">
        <v>88383</v>
      </c>
      <c r="C41" s="587">
        <v>88061</v>
      </c>
      <c r="D41" s="587">
        <v>87386</v>
      </c>
      <c r="E41" s="437">
        <v>85789</v>
      </c>
      <c r="F41" s="437">
        <v>84286</v>
      </c>
      <c r="G41" s="171">
        <v>82481</v>
      </c>
      <c r="H41" s="171">
        <v>81529</v>
      </c>
    </row>
    <row r="42" spans="1:8" s="151" customFormat="1" ht="12.75" customHeight="1">
      <c r="A42" s="432" t="s">
        <v>104</v>
      </c>
      <c r="B42" s="587">
        <v>76402</v>
      </c>
      <c r="C42" s="587">
        <v>77033</v>
      </c>
      <c r="D42" s="587">
        <v>76948</v>
      </c>
      <c r="E42" s="437">
        <v>76987</v>
      </c>
      <c r="F42" s="437">
        <v>77292</v>
      </c>
      <c r="G42" s="171">
        <v>77720</v>
      </c>
      <c r="H42" s="171">
        <v>78207</v>
      </c>
    </row>
    <row r="43" spans="1:8" s="151" customFormat="1" ht="12.75" customHeight="1">
      <c r="A43" s="432" t="s">
        <v>112</v>
      </c>
      <c r="B43" s="587">
        <v>86163</v>
      </c>
      <c r="C43" s="587">
        <v>84821</v>
      </c>
      <c r="D43" s="587">
        <v>82824</v>
      </c>
      <c r="E43" s="437">
        <v>80894</v>
      </c>
      <c r="F43" s="437">
        <v>79546</v>
      </c>
      <c r="G43" s="171">
        <v>77471</v>
      </c>
      <c r="H43" s="171">
        <v>76353</v>
      </c>
    </row>
    <row r="44" spans="1:8" s="151" customFormat="1" ht="12.75" customHeight="1">
      <c r="A44" s="432" t="s">
        <v>142</v>
      </c>
      <c r="B44" s="587">
        <v>68423</v>
      </c>
      <c r="C44" s="587">
        <v>70196</v>
      </c>
      <c r="D44" s="587">
        <v>72026</v>
      </c>
      <c r="E44" s="437">
        <v>73428</v>
      </c>
      <c r="F44" s="437">
        <v>74592</v>
      </c>
      <c r="G44" s="171">
        <v>75460</v>
      </c>
      <c r="H44" s="171">
        <v>76274</v>
      </c>
    </row>
    <row r="45" spans="1:8" s="151" customFormat="1" ht="12.75" customHeight="1">
      <c r="A45" s="432" t="s">
        <v>127</v>
      </c>
      <c r="B45" s="587">
        <v>98601</v>
      </c>
      <c r="C45" s="587">
        <v>97747</v>
      </c>
      <c r="D45" s="587">
        <v>78147</v>
      </c>
      <c r="E45" s="437">
        <v>77078</v>
      </c>
      <c r="F45" s="437">
        <v>76233</v>
      </c>
      <c r="G45" s="171">
        <v>72900</v>
      </c>
      <c r="H45" s="171">
        <v>73280</v>
      </c>
    </row>
    <row r="46" spans="1:8" s="151" customFormat="1" ht="12.75" customHeight="1">
      <c r="A46" s="432" t="s">
        <v>103</v>
      </c>
      <c r="B46" s="587">
        <v>77343</v>
      </c>
      <c r="C46" s="587">
        <v>77202</v>
      </c>
      <c r="D46" s="587">
        <v>76477</v>
      </c>
      <c r="E46" s="437">
        <v>75493</v>
      </c>
      <c r="F46" s="437">
        <v>74693</v>
      </c>
      <c r="G46" s="171">
        <v>73533</v>
      </c>
      <c r="H46" s="171">
        <v>73084</v>
      </c>
    </row>
    <row r="47" spans="1:8" s="151" customFormat="1" ht="12.75" customHeight="1">
      <c r="A47" s="432" t="s">
        <v>113</v>
      </c>
      <c r="B47" s="587">
        <v>80863</v>
      </c>
      <c r="C47" s="587">
        <v>79637</v>
      </c>
      <c r="D47" s="587">
        <v>78307</v>
      </c>
      <c r="E47" s="437">
        <v>76608</v>
      </c>
      <c r="F47" s="437">
        <v>75621</v>
      </c>
      <c r="G47" s="171">
        <v>73864</v>
      </c>
      <c r="H47" s="171">
        <v>72241</v>
      </c>
    </row>
    <row r="48" spans="1:8" s="151" customFormat="1" ht="12.75" customHeight="1">
      <c r="A48" s="432" t="s">
        <v>96</v>
      </c>
      <c r="B48" s="587">
        <v>65835</v>
      </c>
      <c r="C48" s="587">
        <v>64356</v>
      </c>
      <c r="D48" s="587">
        <v>62966</v>
      </c>
      <c r="E48" s="437">
        <v>61374</v>
      </c>
      <c r="F48" s="437">
        <v>60313</v>
      </c>
      <c r="G48" s="171">
        <v>58771</v>
      </c>
      <c r="H48" s="171">
        <v>57831</v>
      </c>
    </row>
    <row r="49" spans="1:8" s="151" customFormat="1" ht="12.75" customHeight="1">
      <c r="A49" s="432" t="s">
        <v>100</v>
      </c>
      <c r="B49" s="587">
        <v>62102</v>
      </c>
      <c r="C49" s="587">
        <v>61040</v>
      </c>
      <c r="D49" s="587">
        <v>60275</v>
      </c>
      <c r="E49" s="437">
        <v>58858</v>
      </c>
      <c r="F49" s="437">
        <v>57368</v>
      </c>
      <c r="G49" s="171">
        <v>54996</v>
      </c>
      <c r="H49" s="171">
        <v>53912</v>
      </c>
    </row>
    <row r="50" spans="1:8" s="151" customFormat="1" ht="12.75" customHeight="1">
      <c r="A50" s="589" t="s">
        <v>97</v>
      </c>
      <c r="B50" s="587">
        <v>58768</v>
      </c>
      <c r="C50" s="587">
        <v>57461</v>
      </c>
      <c r="D50" s="587">
        <v>56464</v>
      </c>
      <c r="E50" s="437">
        <v>54601</v>
      </c>
      <c r="F50" s="437">
        <v>53526</v>
      </c>
      <c r="G50" s="171">
        <v>52093</v>
      </c>
      <c r="H50" s="171">
        <v>50930</v>
      </c>
    </row>
    <row r="51" spans="1:8" s="151" customFormat="1" ht="12.75" customHeight="1">
      <c r="A51" s="432" t="s">
        <v>99</v>
      </c>
      <c r="B51" s="587">
        <v>49730</v>
      </c>
      <c r="C51" s="587">
        <v>49124</v>
      </c>
      <c r="D51" s="587">
        <v>48506</v>
      </c>
      <c r="E51" s="437">
        <v>47503</v>
      </c>
      <c r="F51" s="437">
        <v>47053</v>
      </c>
      <c r="G51" s="171">
        <v>46087</v>
      </c>
      <c r="H51" s="171">
        <v>46112</v>
      </c>
    </row>
    <row r="52" spans="1:8" s="151" customFormat="1" ht="12.75" customHeight="1">
      <c r="A52" s="432" t="s">
        <v>98</v>
      </c>
      <c r="B52" s="587">
        <v>31142</v>
      </c>
      <c r="C52" s="587">
        <v>30646</v>
      </c>
      <c r="D52" s="587">
        <v>30088</v>
      </c>
      <c r="E52" s="437">
        <v>29283</v>
      </c>
      <c r="F52" s="437">
        <v>28617</v>
      </c>
      <c r="G52" s="171">
        <v>28001</v>
      </c>
      <c r="H52" s="171">
        <v>27426</v>
      </c>
    </row>
    <row r="53" spans="1:8" s="154" customFormat="1" ht="12.75" customHeight="1">
      <c r="A53" s="443" t="s">
        <v>1</v>
      </c>
      <c r="B53" s="444">
        <f>SUM(B3:B52)</f>
        <v>5695956</v>
      </c>
      <c r="C53" s="444">
        <f>SUM(C3:C52)</f>
        <v>5716248</v>
      </c>
      <c r="D53" s="444">
        <f>SUM(D3:D52)</f>
        <v>5710883</v>
      </c>
      <c r="E53" s="444">
        <f>SUM(E3:E52)</f>
        <v>5702595</v>
      </c>
      <c r="F53" s="444">
        <f>SUM(F3:F52)</f>
        <v>5701394</v>
      </c>
      <c r="G53" s="444">
        <f>SUM(G3:G52)</f>
        <v>5674843</v>
      </c>
      <c r="H53" s="444">
        <f>SUM(H3:H52)</f>
        <v>5673560</v>
      </c>
    </row>
    <row r="54" spans="1:8" s="172" customFormat="1" ht="13.5" customHeight="1">
      <c r="A54" s="590" t="s">
        <v>175</v>
      </c>
      <c r="B54" s="590"/>
      <c r="C54" s="590"/>
      <c r="D54" s="590"/>
      <c r="E54" s="590"/>
      <c r="F54" s="590"/>
      <c r="G54" s="590"/>
      <c r="H54" s="590"/>
    </row>
    <row r="55" ht="13.5" customHeight="1"/>
  </sheetData>
  <sheetProtection/>
  <printOptions horizontalCentered="1"/>
  <pageMargins left="0.7874015748031497" right="0.7874015748031497" top="1.1811023622047245" bottom="0.97" header="0.5118110236220472" footer="0.5118110236220472"/>
  <pageSetup horizontalDpi="600" verticalDpi="600" orientation="portrait" paperSize="9" scale="98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C00000"/>
  </sheetPr>
  <dimension ref="A1:C67"/>
  <sheetViews>
    <sheetView showGridLines="0" tabSelected="1" zoomScale="120" zoomScaleNormal="120" zoomScaleSheetLayoutView="115" zoomScalePageLayoutView="0" workbookViewId="0" topLeftCell="A1">
      <selection activeCell="A74" sqref="A74"/>
    </sheetView>
  </sheetViews>
  <sheetFormatPr defaultColWidth="8.7109375" defaultRowHeight="13.5" customHeight="1"/>
  <cols>
    <col min="1" max="1" width="64.57421875" style="20" customWidth="1"/>
    <col min="2" max="2" width="13.8515625" style="21" customWidth="1"/>
    <col min="3" max="3" width="47.421875" style="23" customWidth="1"/>
    <col min="4" max="16384" width="8.7109375" style="20" customWidth="1"/>
  </cols>
  <sheetData>
    <row r="1" spans="1:3" s="18" customFormat="1" ht="21">
      <c r="A1" s="857" t="s">
        <v>629</v>
      </c>
      <c r="B1" s="857"/>
      <c r="C1" s="857"/>
    </row>
    <row r="2" spans="1:3" s="28" customFormat="1" ht="18.75" customHeight="1">
      <c r="A2" s="30" t="s">
        <v>62</v>
      </c>
      <c r="B2" s="30" t="s">
        <v>845</v>
      </c>
      <c r="C2" s="858" t="s">
        <v>848</v>
      </c>
    </row>
    <row r="3" spans="1:3" ht="19.5" customHeight="1">
      <c r="A3" s="24" t="s">
        <v>66</v>
      </c>
      <c r="B3" s="27"/>
      <c r="C3" s="563"/>
    </row>
    <row r="4" spans="1:3" ht="19.5" customHeight="1">
      <c r="A4" s="19" t="s">
        <v>767</v>
      </c>
      <c r="B4" s="27">
        <v>13</v>
      </c>
      <c r="C4" s="563">
        <v>1845</v>
      </c>
    </row>
    <row r="5" spans="1:3" ht="19.5" customHeight="1">
      <c r="A5" s="19" t="s">
        <v>63</v>
      </c>
      <c r="B5" s="27">
        <v>6</v>
      </c>
      <c r="C5" s="563">
        <v>636</v>
      </c>
    </row>
    <row r="6" spans="1:3" ht="19.5" customHeight="1">
      <c r="A6" s="19" t="s">
        <v>64</v>
      </c>
      <c r="B6" s="27">
        <v>5</v>
      </c>
      <c r="C6" s="563">
        <v>310</v>
      </c>
    </row>
    <row r="7" spans="1:3" ht="19.5" customHeight="1">
      <c r="A7" s="19" t="s">
        <v>81</v>
      </c>
      <c r="B7" s="27">
        <v>1</v>
      </c>
      <c r="C7" s="563">
        <v>78</v>
      </c>
    </row>
    <row r="8" spans="1:3" ht="19.5" customHeight="1">
      <c r="A8" s="19" t="s">
        <v>82</v>
      </c>
      <c r="B8" s="27">
        <v>5</v>
      </c>
      <c r="C8" s="563">
        <v>200</v>
      </c>
    </row>
    <row r="9" spans="1:3" ht="19.5" customHeight="1">
      <c r="A9" s="19" t="s">
        <v>190</v>
      </c>
      <c r="B9" s="27">
        <v>6</v>
      </c>
      <c r="C9" s="563">
        <v>647</v>
      </c>
    </row>
    <row r="10" spans="1:3" ht="19.5" customHeight="1">
      <c r="A10" s="19" t="s">
        <v>200</v>
      </c>
      <c r="B10" s="27">
        <v>5</v>
      </c>
      <c r="C10" s="563">
        <v>474</v>
      </c>
    </row>
    <row r="11" spans="1:3" ht="19.5" customHeight="1">
      <c r="A11" s="19" t="s">
        <v>191</v>
      </c>
      <c r="B11" s="27">
        <v>5</v>
      </c>
      <c r="C11" s="563">
        <v>482</v>
      </c>
    </row>
    <row r="12" spans="1:3" ht="19.5" customHeight="1">
      <c r="A12" s="19" t="s">
        <v>192</v>
      </c>
      <c r="B12" s="27">
        <v>2</v>
      </c>
      <c r="C12" s="563">
        <v>191</v>
      </c>
    </row>
    <row r="13" spans="1:3" ht="19.5" customHeight="1">
      <c r="A13" s="19" t="s">
        <v>768</v>
      </c>
      <c r="B13" s="27">
        <v>1</v>
      </c>
      <c r="C13" s="563">
        <v>100</v>
      </c>
    </row>
    <row r="14" spans="1:3" s="32" customFormat="1" ht="19.5" customHeight="1">
      <c r="A14" s="19" t="s">
        <v>769</v>
      </c>
      <c r="B14" s="27">
        <v>1</v>
      </c>
      <c r="C14" s="563">
        <v>175</v>
      </c>
    </row>
    <row r="15" spans="1:3" ht="19.5" customHeight="1">
      <c r="A15" s="19" t="s">
        <v>770</v>
      </c>
      <c r="B15" s="27">
        <v>4</v>
      </c>
      <c r="C15" s="563">
        <v>569</v>
      </c>
    </row>
    <row r="16" spans="1:3" ht="19.5" customHeight="1">
      <c r="A16" s="20" t="s">
        <v>771</v>
      </c>
      <c r="B16" s="27">
        <v>1</v>
      </c>
      <c r="C16" s="563">
        <v>20</v>
      </c>
    </row>
    <row r="17" spans="1:3" ht="19.5" customHeight="1">
      <c r="A17" s="19" t="s">
        <v>772</v>
      </c>
      <c r="B17" s="27">
        <v>1</v>
      </c>
      <c r="C17" s="563">
        <v>60</v>
      </c>
    </row>
    <row r="18" spans="1:3" ht="19.5" customHeight="1">
      <c r="A18" s="29" t="s">
        <v>68</v>
      </c>
      <c r="B18" s="31">
        <f>SUM(B3:B17)</f>
        <v>56</v>
      </c>
      <c r="C18" s="564">
        <f>SUM(C3:C17)</f>
        <v>5787</v>
      </c>
    </row>
    <row r="19" spans="1:3" ht="19.5" customHeight="1">
      <c r="A19" s="25" t="s">
        <v>849</v>
      </c>
      <c r="B19" s="27"/>
      <c r="C19" s="563"/>
    </row>
    <row r="20" spans="1:3" ht="19.5" customHeight="1">
      <c r="A20" s="19" t="s">
        <v>773</v>
      </c>
      <c r="B20" s="27">
        <v>255</v>
      </c>
      <c r="C20" s="563">
        <v>1554</v>
      </c>
    </row>
    <row r="21" spans="1:3" ht="19.5" customHeight="1">
      <c r="A21" s="19" t="s">
        <v>774</v>
      </c>
      <c r="B21" s="27">
        <v>52</v>
      </c>
      <c r="C21" s="563">
        <v>233</v>
      </c>
    </row>
    <row r="22" spans="1:3" ht="19.5" customHeight="1">
      <c r="A22" s="19" t="s">
        <v>193</v>
      </c>
      <c r="B22" s="27">
        <v>2</v>
      </c>
      <c r="C22" s="563">
        <v>225</v>
      </c>
    </row>
    <row r="23" spans="1:3" s="33" customFormat="1" ht="19.5" customHeight="1">
      <c r="A23" s="19" t="s">
        <v>775</v>
      </c>
      <c r="B23" s="27">
        <v>1</v>
      </c>
      <c r="C23" s="563">
        <v>99</v>
      </c>
    </row>
    <row r="24" spans="1:3" ht="19.5" customHeight="1">
      <c r="A24" s="19" t="s">
        <v>776</v>
      </c>
      <c r="B24" s="27">
        <v>3</v>
      </c>
      <c r="C24" s="563">
        <v>208</v>
      </c>
    </row>
    <row r="25" spans="1:3" ht="19.5" customHeight="1">
      <c r="A25" s="19" t="s">
        <v>777</v>
      </c>
      <c r="B25" s="27">
        <v>2</v>
      </c>
      <c r="C25" s="563">
        <v>105</v>
      </c>
    </row>
    <row r="26" spans="1:3" s="33" customFormat="1" ht="19.5" customHeight="1">
      <c r="A26" s="29" t="s">
        <v>69</v>
      </c>
      <c r="B26" s="31">
        <f>SUM(B20:B25)</f>
        <v>315</v>
      </c>
      <c r="C26" s="564">
        <f>SUM(C20:C25)</f>
        <v>2424</v>
      </c>
    </row>
    <row r="27" spans="1:3" ht="19.5" customHeight="1">
      <c r="A27" s="25" t="s">
        <v>67</v>
      </c>
      <c r="B27" s="27"/>
      <c r="C27" s="563"/>
    </row>
    <row r="28" spans="1:3" ht="19.5" customHeight="1">
      <c r="A28" s="19" t="s">
        <v>778</v>
      </c>
      <c r="B28" s="27">
        <v>5</v>
      </c>
      <c r="C28" s="563">
        <v>225</v>
      </c>
    </row>
    <row r="29" spans="1:3" ht="19.5" customHeight="1">
      <c r="A29" s="19" t="s">
        <v>779</v>
      </c>
      <c r="B29" s="27">
        <v>1</v>
      </c>
      <c r="C29" s="563">
        <v>126</v>
      </c>
    </row>
    <row r="30" spans="1:3" ht="19.5" customHeight="1">
      <c r="A30" s="29" t="s">
        <v>70</v>
      </c>
      <c r="B30" s="31">
        <f>SUM(B28:B29)</f>
        <v>6</v>
      </c>
      <c r="C30" s="564">
        <f>SUM(C28:C29)</f>
        <v>351</v>
      </c>
    </row>
    <row r="31" spans="1:3" ht="19.5" customHeight="1">
      <c r="A31" s="25" t="s">
        <v>199</v>
      </c>
      <c r="B31" s="22"/>
      <c r="C31" s="562"/>
    </row>
    <row r="32" spans="1:3" ht="19.5" customHeight="1">
      <c r="A32" s="19" t="s">
        <v>780</v>
      </c>
      <c r="B32" s="27">
        <v>2</v>
      </c>
      <c r="C32" s="563">
        <v>101</v>
      </c>
    </row>
    <row r="33" spans="1:3" ht="19.5" customHeight="1">
      <c r="A33" s="19" t="s">
        <v>65</v>
      </c>
      <c r="B33" s="27">
        <v>1</v>
      </c>
      <c r="C33" s="563">
        <v>96</v>
      </c>
    </row>
    <row r="34" spans="1:3" ht="19.5" customHeight="1">
      <c r="A34" s="19" t="s">
        <v>781</v>
      </c>
      <c r="B34" s="27">
        <v>1</v>
      </c>
      <c r="C34" s="563">
        <v>25</v>
      </c>
    </row>
    <row r="35" spans="1:3" ht="19.5" customHeight="1">
      <c r="A35" s="19" t="s">
        <v>782</v>
      </c>
      <c r="B35" s="27">
        <v>1</v>
      </c>
      <c r="C35" s="563">
        <v>30</v>
      </c>
    </row>
    <row r="36" spans="1:3" ht="19.5" customHeight="1">
      <c r="A36" s="19" t="s">
        <v>783</v>
      </c>
      <c r="B36" s="27">
        <v>1</v>
      </c>
      <c r="C36" s="563">
        <v>80</v>
      </c>
    </row>
    <row r="37" spans="1:3" ht="19.5" customHeight="1">
      <c r="A37" s="29" t="s">
        <v>71</v>
      </c>
      <c r="B37" s="565">
        <f>SUM(B32:B36)</f>
        <v>6</v>
      </c>
      <c r="C37" s="564">
        <f>SUM(C32:C36)</f>
        <v>332</v>
      </c>
    </row>
    <row r="38" spans="1:3" s="33" customFormat="1" ht="15.75">
      <c r="A38" s="25" t="s">
        <v>201</v>
      </c>
      <c r="B38" s="27"/>
      <c r="C38" s="563"/>
    </row>
    <row r="39" spans="1:3" s="33" customFormat="1" ht="15.75">
      <c r="A39" s="19" t="s">
        <v>194</v>
      </c>
      <c r="B39" s="27">
        <v>3</v>
      </c>
      <c r="C39" s="563">
        <v>506</v>
      </c>
    </row>
    <row r="40" spans="1:3" s="33" customFormat="1" ht="15.75">
      <c r="A40" s="19" t="s">
        <v>195</v>
      </c>
      <c r="B40" s="27">
        <v>1</v>
      </c>
      <c r="C40" s="563">
        <v>385</v>
      </c>
    </row>
    <row r="41" spans="1:3" ht="15">
      <c r="A41" s="19" t="s">
        <v>196</v>
      </c>
      <c r="B41" s="27">
        <v>1</v>
      </c>
      <c r="C41" s="563">
        <v>74</v>
      </c>
    </row>
    <row r="42" spans="1:3" ht="20.25" customHeight="1">
      <c r="A42" s="29" t="s">
        <v>72</v>
      </c>
      <c r="B42" s="31">
        <f>SUM(B38:B41)</f>
        <v>5</v>
      </c>
      <c r="C42" s="564">
        <f>SUM(C38:C41)</f>
        <v>965</v>
      </c>
    </row>
    <row r="43" spans="1:3" s="33" customFormat="1" ht="18.75" customHeight="1">
      <c r="A43" s="25" t="s">
        <v>77</v>
      </c>
      <c r="B43" s="27"/>
      <c r="C43" s="563"/>
    </row>
    <row r="44" spans="1:3" s="33" customFormat="1" ht="18.75" customHeight="1">
      <c r="A44" s="20" t="s">
        <v>784</v>
      </c>
      <c r="B44" s="27">
        <v>4</v>
      </c>
      <c r="C44" s="563">
        <v>380</v>
      </c>
    </row>
    <row r="45" spans="1:3" ht="18.75" customHeight="1">
      <c r="A45" s="29" t="s">
        <v>73</v>
      </c>
      <c r="B45" s="31">
        <f>SUM(B44)</f>
        <v>4</v>
      </c>
      <c r="C45" s="564">
        <f>SUM(C44)</f>
        <v>380</v>
      </c>
    </row>
    <row r="46" spans="1:3" ht="18.75" customHeight="1">
      <c r="A46" s="25" t="s">
        <v>78</v>
      </c>
      <c r="B46" s="27"/>
      <c r="C46" s="563"/>
    </row>
    <row r="47" spans="1:3" ht="18.75" customHeight="1">
      <c r="A47" s="19" t="s">
        <v>434</v>
      </c>
      <c r="B47" s="26"/>
      <c r="C47" s="563"/>
    </row>
    <row r="48" spans="1:3" ht="18.75" customHeight="1">
      <c r="A48" s="19" t="s">
        <v>785</v>
      </c>
      <c r="B48" s="26">
        <v>1</v>
      </c>
      <c r="C48" s="563">
        <v>1</v>
      </c>
    </row>
    <row r="49" spans="1:3" ht="18.75" customHeight="1">
      <c r="A49" s="19" t="s">
        <v>786</v>
      </c>
      <c r="B49" s="26">
        <v>10</v>
      </c>
      <c r="C49" s="563">
        <v>10</v>
      </c>
    </row>
    <row r="50" spans="1:3" s="33" customFormat="1" ht="18.75" customHeight="1">
      <c r="A50" s="29" t="s">
        <v>74</v>
      </c>
      <c r="B50" s="564">
        <f>SUM(B48:B49)</f>
        <v>11</v>
      </c>
      <c r="C50" s="564">
        <f>SUM(C48:C49)</f>
        <v>11</v>
      </c>
    </row>
    <row r="51" spans="1:3" ht="18.75" customHeight="1">
      <c r="A51" s="25" t="s">
        <v>79</v>
      </c>
      <c r="B51" s="27"/>
      <c r="C51" s="563"/>
    </row>
    <row r="52" spans="1:3" ht="18.75" customHeight="1">
      <c r="A52" s="19" t="s">
        <v>198</v>
      </c>
      <c r="B52" s="27">
        <v>1</v>
      </c>
      <c r="C52" s="563">
        <v>17</v>
      </c>
    </row>
    <row r="53" spans="1:3" s="33" customFormat="1" ht="18.75" customHeight="1">
      <c r="A53" s="19" t="s">
        <v>787</v>
      </c>
      <c r="B53" s="27">
        <v>6</v>
      </c>
      <c r="C53" s="563">
        <v>67</v>
      </c>
    </row>
    <row r="54" spans="1:3" ht="18.75" customHeight="1">
      <c r="A54" s="20" t="s">
        <v>788</v>
      </c>
      <c r="B54" s="27">
        <v>2</v>
      </c>
      <c r="C54" s="563">
        <v>21</v>
      </c>
    </row>
    <row r="55" spans="1:3" ht="18.75" customHeight="1">
      <c r="A55" s="20" t="s">
        <v>789</v>
      </c>
      <c r="B55" s="27">
        <v>2</v>
      </c>
      <c r="C55" s="563">
        <v>30</v>
      </c>
    </row>
    <row r="56" spans="1:3" ht="18.75" customHeight="1">
      <c r="A56" s="20" t="s">
        <v>790</v>
      </c>
      <c r="B56" s="27">
        <v>3</v>
      </c>
      <c r="C56" s="563">
        <v>250</v>
      </c>
    </row>
    <row r="57" spans="1:3" s="33" customFormat="1" ht="18.75" customHeight="1">
      <c r="A57" s="20" t="s">
        <v>791</v>
      </c>
      <c r="B57" s="27">
        <v>6</v>
      </c>
      <c r="C57" s="563">
        <v>241</v>
      </c>
    </row>
    <row r="58" spans="1:3" ht="18.75" customHeight="1">
      <c r="A58" s="20" t="s">
        <v>792</v>
      </c>
      <c r="B58" s="27">
        <v>5</v>
      </c>
      <c r="C58" s="563">
        <v>257</v>
      </c>
    </row>
    <row r="59" spans="1:3" ht="18.75" customHeight="1">
      <c r="A59" s="20" t="s">
        <v>793</v>
      </c>
      <c r="B59" s="27">
        <v>10</v>
      </c>
      <c r="C59" s="563">
        <v>231</v>
      </c>
    </row>
    <row r="60" spans="1:3" ht="18.75" customHeight="1">
      <c r="A60" s="20" t="s">
        <v>794</v>
      </c>
      <c r="B60" s="27">
        <v>2</v>
      </c>
      <c r="C60" s="563">
        <v>45</v>
      </c>
    </row>
    <row r="61" spans="1:3" ht="18.75" customHeight="1">
      <c r="A61" s="20" t="s">
        <v>795</v>
      </c>
      <c r="B61" s="27">
        <v>2</v>
      </c>
      <c r="C61" s="563">
        <v>47</v>
      </c>
    </row>
    <row r="62" spans="1:3" ht="18.75" customHeight="1">
      <c r="A62" s="29" t="s">
        <v>75</v>
      </c>
      <c r="B62" s="31">
        <f>SUM(B51:B61)</f>
        <v>39</v>
      </c>
      <c r="C62" s="564">
        <f>SUM(C51:C61)</f>
        <v>1206</v>
      </c>
    </row>
    <row r="63" spans="1:3" ht="18.75" customHeight="1">
      <c r="A63" s="25" t="s">
        <v>80</v>
      </c>
      <c r="B63" s="27"/>
      <c r="C63" s="563"/>
    </row>
    <row r="64" spans="1:3" ht="18.75" customHeight="1">
      <c r="A64" s="20" t="s">
        <v>197</v>
      </c>
      <c r="B64" s="27">
        <v>1</v>
      </c>
      <c r="C64" s="563">
        <v>466</v>
      </c>
    </row>
    <row r="65" spans="1:3" ht="18.75" customHeight="1">
      <c r="A65" s="29" t="s">
        <v>76</v>
      </c>
      <c r="B65" s="31">
        <f>SUM(B64)</f>
        <v>1</v>
      </c>
      <c r="C65" s="564">
        <f>SUM(C64)</f>
        <v>466</v>
      </c>
    </row>
    <row r="66" spans="1:3" ht="18.75" customHeight="1">
      <c r="A66" s="29" t="s">
        <v>435</v>
      </c>
      <c r="B66" s="566">
        <f>SUM(B18,B26,B30,B37,B42,B45,B50,B62,B65)</f>
        <v>443</v>
      </c>
      <c r="C66" s="564">
        <f>SUM(C18,C26,C30,C37,C42,C45,C50,C62,C65)</f>
        <v>11922</v>
      </c>
    </row>
    <row r="67" spans="1:3" s="33" customFormat="1" ht="18.75" customHeight="1">
      <c r="A67" s="34" t="s">
        <v>766</v>
      </c>
      <c r="B67" s="3"/>
      <c r="C67" s="567"/>
    </row>
  </sheetData>
  <sheetProtection/>
  <printOptions horizontalCentered="1"/>
  <pageMargins left="0.7874015748031497" right="0.7874015748031497" top="0.89" bottom="0.66" header="0.5118110236220472" footer="0.5118110236220472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U15"/>
  <sheetViews>
    <sheetView showGridLines="0" view="pageBreakPreview" zoomScale="130" zoomScaleNormal="120" zoomScaleSheetLayoutView="130" zoomScalePageLayoutView="0" workbookViewId="0" topLeftCell="A1">
      <selection activeCell="R4" sqref="R4"/>
    </sheetView>
  </sheetViews>
  <sheetFormatPr defaultColWidth="9.140625" defaultRowHeight="23.25"/>
  <cols>
    <col min="1" max="1" width="25.421875" style="96" customWidth="1"/>
    <col min="2" max="2" width="10.140625" style="96" customWidth="1"/>
    <col min="3" max="3" width="1.8515625" style="96" customWidth="1"/>
    <col min="4" max="4" width="10.00390625" style="96" customWidth="1"/>
    <col min="5" max="5" width="2.00390625" style="96" customWidth="1"/>
    <col min="6" max="6" width="10.00390625" style="96" customWidth="1"/>
    <col min="7" max="7" width="2.00390625" style="96" customWidth="1"/>
    <col min="8" max="8" width="10.00390625" style="96" customWidth="1"/>
    <col min="9" max="9" width="2.00390625" style="96" customWidth="1"/>
    <col min="10" max="10" width="11.140625" style="96" customWidth="1"/>
    <col min="11" max="11" width="2.00390625" style="96" customWidth="1"/>
    <col min="12" max="12" width="8.28125" style="96" customWidth="1"/>
    <col min="13" max="13" width="2.00390625" style="96" customWidth="1"/>
    <col min="14" max="14" width="7.8515625" style="96" customWidth="1"/>
    <col min="15" max="15" width="2.00390625" style="96" customWidth="1"/>
    <col min="16" max="16384" width="9.140625" style="96" customWidth="1"/>
  </cols>
  <sheetData>
    <row r="1" spans="1:15" s="94" customFormat="1" ht="18.75">
      <c r="A1" s="715" t="s">
        <v>588</v>
      </c>
      <c r="B1" s="715"/>
      <c r="C1" s="715"/>
      <c r="D1" s="715"/>
      <c r="E1" s="715"/>
      <c r="F1" s="715"/>
      <c r="G1" s="715"/>
      <c r="H1" s="715"/>
      <c r="I1" s="715"/>
      <c r="J1" s="715"/>
      <c r="K1" s="715"/>
      <c r="L1" s="715"/>
      <c r="M1" s="715"/>
      <c r="N1" s="715"/>
      <c r="O1" s="715"/>
    </row>
    <row r="2" spans="1:15" s="95" customFormat="1" ht="15">
      <c r="A2" s="716" t="s">
        <v>15</v>
      </c>
      <c r="B2" s="716" t="s">
        <v>56</v>
      </c>
      <c r="C2" s="716"/>
      <c r="D2" s="717" t="s">
        <v>664</v>
      </c>
      <c r="E2" s="717"/>
      <c r="F2" s="717"/>
      <c r="G2" s="717"/>
      <c r="H2" s="717"/>
      <c r="I2" s="717"/>
      <c r="J2" s="718" t="s">
        <v>8</v>
      </c>
      <c r="K2" s="718"/>
      <c r="L2" s="718" t="s">
        <v>9</v>
      </c>
      <c r="M2" s="718"/>
      <c r="N2" s="718" t="s">
        <v>665</v>
      </c>
      <c r="O2" s="718"/>
    </row>
    <row r="3" spans="1:15" s="95" customFormat="1" ht="15">
      <c r="A3" s="719"/>
      <c r="B3" s="719"/>
      <c r="C3" s="719"/>
      <c r="D3" s="717" t="s">
        <v>28</v>
      </c>
      <c r="E3" s="717"/>
      <c r="F3" s="717" t="s">
        <v>27</v>
      </c>
      <c r="G3" s="717"/>
      <c r="H3" s="717" t="s">
        <v>11</v>
      </c>
      <c r="I3" s="717"/>
      <c r="J3" s="720" t="s">
        <v>12</v>
      </c>
      <c r="K3" s="720"/>
      <c r="L3" s="720" t="s">
        <v>13</v>
      </c>
      <c r="M3" s="720"/>
      <c r="N3" s="720" t="s">
        <v>30</v>
      </c>
      <c r="O3" s="720"/>
    </row>
    <row r="4" spans="1:15" ht="20.25" customHeight="1">
      <c r="A4" s="591" t="s">
        <v>14</v>
      </c>
      <c r="B4" s="592">
        <v>5674843</v>
      </c>
      <c r="C4" s="592"/>
      <c r="D4" s="592">
        <f aca="true" t="shared" si="0" ref="D4:D9">SUM(F4,H4)</f>
        <v>5673560</v>
      </c>
      <c r="E4" s="592"/>
      <c r="F4" s="593">
        <v>2690754</v>
      </c>
      <c r="G4" s="593"/>
      <c r="H4" s="593">
        <v>2982806</v>
      </c>
      <c r="I4" s="592"/>
      <c r="J4" s="594">
        <v>1568.737</v>
      </c>
      <c r="K4" s="592"/>
      <c r="L4" s="592">
        <f>D4/J4</f>
        <v>3616.6419227697183</v>
      </c>
      <c r="M4" s="592"/>
      <c r="N4" s="595">
        <f>(D4-B4)/B4*100</f>
        <v>-0.02260855498557405</v>
      </c>
      <c r="O4" s="592"/>
    </row>
    <row r="5" spans="1:15" ht="20.25" customHeight="1">
      <c r="A5" s="591" t="s">
        <v>19</v>
      </c>
      <c r="B5" s="592">
        <v>1203223</v>
      </c>
      <c r="C5" s="592"/>
      <c r="D5" s="592">
        <f t="shared" si="0"/>
        <v>1223302</v>
      </c>
      <c r="E5" s="592"/>
      <c r="F5" s="593">
        <v>588975</v>
      </c>
      <c r="G5" s="591"/>
      <c r="H5" s="593">
        <v>634327</v>
      </c>
      <c r="I5" s="592"/>
      <c r="J5" s="594">
        <v>1004.092</v>
      </c>
      <c r="K5" s="592"/>
      <c r="L5" s="592">
        <f aca="true" t="shared" si="1" ref="L5:L10">D5/J5</f>
        <v>1218.3166482752576</v>
      </c>
      <c r="M5" s="592"/>
      <c r="N5" s="595">
        <f aca="true" t="shared" si="2" ref="N5:N10">(D5-B5)/B5*100</f>
        <v>1.6687679673676452</v>
      </c>
      <c r="O5" s="592"/>
    </row>
    <row r="6" spans="1:15" ht="20.25" customHeight="1">
      <c r="A6" s="591" t="s">
        <v>20</v>
      </c>
      <c r="B6" s="592">
        <v>1122627</v>
      </c>
      <c r="C6" s="592"/>
      <c r="D6" s="592">
        <f t="shared" si="0"/>
        <v>1141673</v>
      </c>
      <c r="E6" s="592"/>
      <c r="F6" s="593">
        <v>535711</v>
      </c>
      <c r="G6" s="591"/>
      <c r="H6" s="593">
        <v>605962</v>
      </c>
      <c r="I6" s="592"/>
      <c r="J6" s="594">
        <v>622.303</v>
      </c>
      <c r="K6" s="592"/>
      <c r="L6" s="592">
        <f t="shared" si="1"/>
        <v>1834.59343760194</v>
      </c>
      <c r="M6" s="592"/>
      <c r="N6" s="595">
        <f t="shared" si="2"/>
        <v>1.6965563807034751</v>
      </c>
      <c r="O6" s="592"/>
    </row>
    <row r="7" spans="1:15" ht="20.25" customHeight="1">
      <c r="A7" s="591" t="s">
        <v>22</v>
      </c>
      <c r="B7" s="592">
        <v>1010898</v>
      </c>
      <c r="C7" s="592"/>
      <c r="D7" s="592">
        <f t="shared" si="0"/>
        <v>1033837</v>
      </c>
      <c r="E7" s="592"/>
      <c r="F7" s="593">
        <v>491124</v>
      </c>
      <c r="G7" s="591"/>
      <c r="H7" s="593">
        <v>542713</v>
      </c>
      <c r="I7" s="592"/>
      <c r="J7" s="594">
        <v>1525.856</v>
      </c>
      <c r="K7" s="592"/>
      <c r="L7" s="592">
        <f t="shared" si="1"/>
        <v>677.5455875259527</v>
      </c>
      <c r="M7" s="592"/>
      <c r="N7" s="595">
        <f t="shared" si="2"/>
        <v>2.2691705790297343</v>
      </c>
      <c r="O7" s="592"/>
    </row>
    <row r="8" spans="1:15" ht="20.25" customHeight="1">
      <c r="A8" s="591" t="s">
        <v>21</v>
      </c>
      <c r="B8" s="592">
        <v>866064</v>
      </c>
      <c r="C8" s="592"/>
      <c r="D8" s="592">
        <f t="shared" si="0"/>
        <v>874616</v>
      </c>
      <c r="E8" s="592"/>
      <c r="F8" s="593">
        <v>420026</v>
      </c>
      <c r="G8" s="591"/>
      <c r="H8" s="593">
        <v>454590</v>
      </c>
      <c r="I8" s="592"/>
      <c r="J8" s="594">
        <v>2168.327</v>
      </c>
      <c r="K8" s="592"/>
      <c r="L8" s="592">
        <f t="shared" si="1"/>
        <v>403.3598253399971</v>
      </c>
      <c r="M8" s="592"/>
      <c r="N8" s="595">
        <f t="shared" si="2"/>
        <v>0.9874558924051803</v>
      </c>
      <c r="O8" s="592"/>
    </row>
    <row r="9" spans="1:15" ht="20.25" customHeight="1">
      <c r="A9" s="591" t="s">
        <v>23</v>
      </c>
      <c r="B9" s="592">
        <v>499098</v>
      </c>
      <c r="C9" s="592"/>
      <c r="D9" s="592">
        <f t="shared" si="0"/>
        <v>508812</v>
      </c>
      <c r="E9" s="592"/>
      <c r="F9" s="593">
        <v>245830</v>
      </c>
      <c r="G9" s="591"/>
      <c r="H9" s="593">
        <v>262982</v>
      </c>
      <c r="I9" s="592"/>
      <c r="J9" s="594">
        <v>872.347</v>
      </c>
      <c r="K9" s="592"/>
      <c r="L9" s="592">
        <f t="shared" si="1"/>
        <v>583.2678968346312</v>
      </c>
      <c r="M9" s="592"/>
      <c r="N9" s="595">
        <f t="shared" si="2"/>
        <v>1.9463111453061324</v>
      </c>
      <c r="O9" s="592"/>
    </row>
    <row r="10" spans="1:17" s="97" customFormat="1" ht="20.25" customHeight="1">
      <c r="A10" s="596" t="s">
        <v>17</v>
      </c>
      <c r="B10" s="721">
        <f>SUM(B4:B9)</f>
        <v>10376753</v>
      </c>
      <c r="C10" s="597"/>
      <c r="D10" s="721">
        <f>SUM(D4:D9)</f>
        <v>10455800</v>
      </c>
      <c r="E10" s="597"/>
      <c r="F10" s="721">
        <f>SUM(F4:F9)</f>
        <v>4972420</v>
      </c>
      <c r="G10" s="597"/>
      <c r="H10" s="721">
        <f>SUM(H4:H9)</f>
        <v>5483380</v>
      </c>
      <c r="I10" s="597"/>
      <c r="J10" s="722">
        <f>SUM(J4:J9)</f>
        <v>7761.662</v>
      </c>
      <c r="K10" s="597"/>
      <c r="L10" s="723">
        <f t="shared" si="1"/>
        <v>1347.1083899298887</v>
      </c>
      <c r="M10" s="597"/>
      <c r="N10" s="724">
        <f t="shared" si="2"/>
        <v>0.761770083570458</v>
      </c>
      <c r="O10" s="596"/>
      <c r="Q10" s="98"/>
    </row>
    <row r="11" spans="1:15" s="97" customFormat="1" ht="18.75" customHeight="1">
      <c r="A11" s="598" t="s">
        <v>16</v>
      </c>
      <c r="B11" s="599">
        <v>64076033</v>
      </c>
      <c r="C11" s="598"/>
      <c r="D11" s="599">
        <f>SUM(F11,H11)</f>
        <v>64456695</v>
      </c>
      <c r="E11" s="599"/>
      <c r="F11" s="600">
        <v>31700727</v>
      </c>
      <c r="G11" s="600"/>
      <c r="H11" s="600">
        <v>32755968</v>
      </c>
      <c r="I11" s="599"/>
      <c r="J11" s="601">
        <v>513115.02</v>
      </c>
      <c r="K11" s="599"/>
      <c r="L11" s="599">
        <f>D11/J11</f>
        <v>125.61841397665576</v>
      </c>
      <c r="M11" s="599"/>
      <c r="N11" s="602">
        <f>(D11-B11)/B11*100</f>
        <v>0.5940786003403176</v>
      </c>
      <c r="O11" s="599"/>
    </row>
    <row r="12" spans="1:15" s="95" customFormat="1" ht="15">
      <c r="A12" s="603" t="s">
        <v>175</v>
      </c>
      <c r="B12" s="604"/>
      <c r="C12" s="604"/>
      <c r="D12" s="604"/>
      <c r="E12" s="604"/>
      <c r="F12" s="604"/>
      <c r="G12" s="604"/>
      <c r="H12" s="604"/>
      <c r="I12" s="604"/>
      <c r="J12" s="604"/>
      <c r="K12" s="604"/>
      <c r="L12" s="604"/>
      <c r="M12" s="604"/>
      <c r="N12" s="604"/>
      <c r="O12" s="604"/>
    </row>
    <row r="13" spans="2:15" ht="15"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</row>
    <row r="14" spans="2:14" ht="15">
      <c r="B14" s="99"/>
      <c r="D14" s="99"/>
      <c r="F14" s="99"/>
      <c r="H14" s="99"/>
      <c r="J14" s="117"/>
      <c r="N14" s="99"/>
    </row>
    <row r="15" spans="2:21" ht="15">
      <c r="B15" s="99"/>
      <c r="J15" s="96" t="s">
        <v>666</v>
      </c>
      <c r="U15" s="96" t="s">
        <v>667</v>
      </c>
    </row>
  </sheetData>
  <sheetProtection/>
  <printOptions horizontalCentered="1"/>
  <pageMargins left="0.7874015748031497" right="0.7874015748031497" top="1.1811023622047245" bottom="1.1811023622047245" header="0.5118110236220472" footer="0.5118110236220472"/>
  <pageSetup horizontalDpi="600" verticalDpi="600" orientation="landscape" paperSize="9" scale="1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I12"/>
  <sheetViews>
    <sheetView showGridLines="0" view="pageBreakPreview" zoomScale="140" zoomScaleNormal="150" zoomScaleSheetLayoutView="140" zoomScalePageLayoutView="0" workbookViewId="0" topLeftCell="A1">
      <selection activeCell="K5" sqref="K5"/>
    </sheetView>
  </sheetViews>
  <sheetFormatPr defaultColWidth="9.140625" defaultRowHeight="23.25"/>
  <cols>
    <col min="1" max="1" width="20.57421875" style="100" customWidth="1"/>
    <col min="2" max="16384" width="9.140625" style="100" customWidth="1"/>
  </cols>
  <sheetData>
    <row r="1" spans="1:8" s="86" customFormat="1" ht="18.75">
      <c r="A1" s="571" t="s">
        <v>589</v>
      </c>
      <c r="B1" s="571"/>
      <c r="C1" s="571"/>
      <c r="D1" s="571"/>
      <c r="E1" s="571"/>
      <c r="F1" s="571"/>
      <c r="G1" s="571"/>
      <c r="H1" s="571"/>
    </row>
    <row r="2" spans="1:8" s="71" customFormat="1" ht="15">
      <c r="A2" s="572" t="s">
        <v>15</v>
      </c>
      <c r="B2" s="725">
        <v>2549</v>
      </c>
      <c r="C2" s="725">
        <v>2550</v>
      </c>
      <c r="D2" s="725">
        <v>2551</v>
      </c>
      <c r="E2" s="725">
        <v>2552</v>
      </c>
      <c r="F2" s="725">
        <v>2553</v>
      </c>
      <c r="G2" s="725">
        <v>2554</v>
      </c>
      <c r="H2" s="725">
        <v>2555</v>
      </c>
    </row>
    <row r="3" spans="1:8" ht="16.5" customHeight="1">
      <c r="A3" s="605" t="s">
        <v>16</v>
      </c>
      <c r="B3" s="606">
        <v>62828706</v>
      </c>
      <c r="C3" s="607">
        <v>63038247</v>
      </c>
      <c r="D3" s="607">
        <v>63389730</v>
      </c>
      <c r="E3" s="607">
        <v>63525062</v>
      </c>
      <c r="F3" s="607">
        <v>63878267</v>
      </c>
      <c r="G3" s="607">
        <v>64076033</v>
      </c>
      <c r="H3" s="607">
        <v>64456695</v>
      </c>
    </row>
    <row r="4" spans="1:9" ht="16.5" customHeight="1">
      <c r="A4" s="608" t="s">
        <v>17</v>
      </c>
      <c r="B4" s="609">
        <f>SUM(B6,B5)</f>
        <v>9948392</v>
      </c>
      <c r="C4" s="609">
        <f>SUM(C6,C5)</f>
        <v>10065126</v>
      </c>
      <c r="D4" s="609">
        <f>SUM(D6,D5)</f>
        <v>10161694</v>
      </c>
      <c r="E4" s="609">
        <f>SUM(E6,E5)</f>
        <v>10237179</v>
      </c>
      <c r="F4" s="609">
        <f>SUM(F6,F5)</f>
        <v>10326093</v>
      </c>
      <c r="G4" s="609">
        <f>SUM(G6,G5)</f>
        <v>10376753</v>
      </c>
      <c r="H4" s="609">
        <f>SUM(H5:H6)</f>
        <v>10455800</v>
      </c>
      <c r="I4" s="101"/>
    </row>
    <row r="5" spans="1:8" ht="16.5" customHeight="1">
      <c r="A5" s="608" t="s">
        <v>14</v>
      </c>
      <c r="B5" s="610">
        <v>5695956</v>
      </c>
      <c r="C5" s="609">
        <v>5716248</v>
      </c>
      <c r="D5" s="609">
        <v>5710883</v>
      </c>
      <c r="E5" s="609">
        <v>5702595</v>
      </c>
      <c r="F5" s="609">
        <v>5701394</v>
      </c>
      <c r="G5" s="609">
        <v>5674843</v>
      </c>
      <c r="H5" s="609">
        <v>5673560</v>
      </c>
    </row>
    <row r="6" spans="1:9" ht="16.5" customHeight="1">
      <c r="A6" s="608" t="s">
        <v>18</v>
      </c>
      <c r="B6" s="609">
        <f>SUM(B7:B11)</f>
        <v>4252436</v>
      </c>
      <c r="C6" s="609">
        <f>SUM(C7:C11)</f>
        <v>4348878</v>
      </c>
      <c r="D6" s="609">
        <f>SUM(D7:D11)</f>
        <v>4450811</v>
      </c>
      <c r="E6" s="609">
        <f>SUM(E7:E11)</f>
        <v>4534584</v>
      </c>
      <c r="F6" s="609">
        <f>SUM(F7:F11)</f>
        <v>4624699</v>
      </c>
      <c r="G6" s="609">
        <f>SUM(G7:G11)</f>
        <v>4701910</v>
      </c>
      <c r="H6" s="609">
        <f>SUM(H7:H11)</f>
        <v>4782240</v>
      </c>
      <c r="I6" s="101"/>
    </row>
    <row r="7" spans="1:8" ht="16.5" customHeight="1">
      <c r="A7" s="608" t="s">
        <v>19</v>
      </c>
      <c r="B7" s="610">
        <v>1107626</v>
      </c>
      <c r="C7" s="609">
        <v>1126940</v>
      </c>
      <c r="D7" s="609">
        <v>1147224</v>
      </c>
      <c r="E7" s="609">
        <v>1164105</v>
      </c>
      <c r="F7" s="609">
        <v>1185180</v>
      </c>
      <c r="G7" s="609">
        <v>1203223</v>
      </c>
      <c r="H7" s="609">
        <v>1223302</v>
      </c>
    </row>
    <row r="8" spans="1:8" ht="16.5" customHeight="1">
      <c r="A8" s="608" t="s">
        <v>20</v>
      </c>
      <c r="B8" s="610">
        <v>999057</v>
      </c>
      <c r="C8" s="609">
        <v>1024191</v>
      </c>
      <c r="D8" s="609">
        <v>1052592</v>
      </c>
      <c r="E8" s="609">
        <v>1078071</v>
      </c>
      <c r="F8" s="609">
        <v>1101743</v>
      </c>
      <c r="G8" s="609">
        <v>1122627</v>
      </c>
      <c r="H8" s="609">
        <v>1141673</v>
      </c>
    </row>
    <row r="9" spans="1:8" ht="16.5" customHeight="1">
      <c r="A9" s="608" t="s">
        <v>22</v>
      </c>
      <c r="B9" s="610">
        <v>861338</v>
      </c>
      <c r="C9" s="609">
        <v>896843</v>
      </c>
      <c r="D9" s="609">
        <v>929250</v>
      </c>
      <c r="E9" s="609">
        <v>956376</v>
      </c>
      <c r="F9" s="609">
        <v>985643</v>
      </c>
      <c r="G9" s="609">
        <v>1010898</v>
      </c>
      <c r="H9" s="609">
        <v>1033837</v>
      </c>
    </row>
    <row r="10" spans="1:8" ht="16.5" customHeight="1">
      <c r="A10" s="608" t="s">
        <v>21</v>
      </c>
      <c r="B10" s="610">
        <v>821905</v>
      </c>
      <c r="C10" s="609">
        <v>830970</v>
      </c>
      <c r="D10" s="609">
        <v>843599</v>
      </c>
      <c r="E10" s="609">
        <v>851426</v>
      </c>
      <c r="F10" s="609">
        <v>860246</v>
      </c>
      <c r="G10" s="609">
        <v>866064</v>
      </c>
      <c r="H10" s="609">
        <v>874616</v>
      </c>
    </row>
    <row r="11" spans="1:8" ht="16.5" customHeight="1">
      <c r="A11" s="611" t="s">
        <v>23</v>
      </c>
      <c r="B11" s="612">
        <v>462510</v>
      </c>
      <c r="C11" s="613">
        <v>469934</v>
      </c>
      <c r="D11" s="613">
        <v>478146</v>
      </c>
      <c r="E11" s="613">
        <v>484606</v>
      </c>
      <c r="F11" s="613">
        <v>491887</v>
      </c>
      <c r="G11" s="613">
        <v>499098</v>
      </c>
      <c r="H11" s="613">
        <v>508812</v>
      </c>
    </row>
    <row r="12" spans="1:8" s="71" customFormat="1" ht="18.75" customHeight="1">
      <c r="A12" s="614" t="s">
        <v>175</v>
      </c>
      <c r="B12" s="614"/>
      <c r="C12" s="614"/>
      <c r="D12" s="614"/>
      <c r="E12" s="614"/>
      <c r="F12" s="614"/>
      <c r="G12" s="614"/>
      <c r="H12" s="614"/>
    </row>
  </sheetData>
  <sheetProtection/>
  <printOptions horizontalCentered="1"/>
  <pageMargins left="0.7874015748031497" right="0.7874015748031497" top="1.1811023622047245" bottom="1.1811023622047245" header="0.5118110236220472" footer="0.5118110236220472"/>
  <pageSetup horizontalDpi="600" verticalDpi="600" orientation="landscape" paperSize="9" scale="1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G23"/>
  <sheetViews>
    <sheetView showGridLines="0" zoomScale="120" zoomScaleNormal="120" zoomScaleSheetLayoutView="120" zoomScalePageLayoutView="0" workbookViewId="0" topLeftCell="A1">
      <selection activeCell="G7" sqref="G7"/>
    </sheetView>
  </sheetViews>
  <sheetFormatPr defaultColWidth="9.140625" defaultRowHeight="23.25"/>
  <cols>
    <col min="1" max="1" width="8.00390625" style="103" customWidth="1"/>
    <col min="2" max="2" width="19.57421875" style="103" customWidth="1"/>
    <col min="3" max="3" width="27.421875" style="103" customWidth="1"/>
    <col min="4" max="4" width="23.28125" style="103" customWidth="1"/>
    <col min="5" max="5" width="16.00390625" style="103" customWidth="1"/>
    <col min="6" max="6" width="26.7109375" style="103" customWidth="1"/>
    <col min="7" max="7" width="23.57421875" style="103" customWidth="1"/>
    <col min="8" max="16384" width="9.140625" style="103" customWidth="1"/>
  </cols>
  <sheetData>
    <row r="1" spans="1:7" s="94" customFormat="1" ht="19.5" customHeight="1">
      <c r="A1" s="715" t="s">
        <v>811</v>
      </c>
      <c r="B1" s="715"/>
      <c r="C1" s="715"/>
      <c r="D1" s="715"/>
      <c r="E1" s="715"/>
      <c r="F1" s="715"/>
      <c r="G1" s="715"/>
    </row>
    <row r="2" spans="1:7" s="102" customFormat="1" ht="16.5" customHeight="1">
      <c r="A2" s="726" t="s">
        <v>6</v>
      </c>
      <c r="B2" s="729" t="s">
        <v>24</v>
      </c>
      <c r="C2" s="729" t="s">
        <v>24</v>
      </c>
      <c r="D2" s="729" t="s">
        <v>24</v>
      </c>
      <c r="E2" s="727" t="s">
        <v>14</v>
      </c>
      <c r="F2" s="727" t="s">
        <v>14</v>
      </c>
      <c r="G2" s="727" t="s">
        <v>14</v>
      </c>
    </row>
    <row r="3" spans="1:7" s="102" customFormat="1" ht="16.5" customHeight="1">
      <c r="A3" s="728"/>
      <c r="B3" s="727" t="s">
        <v>813</v>
      </c>
      <c r="C3" s="615" t="s">
        <v>812</v>
      </c>
      <c r="D3" s="727" t="s">
        <v>814</v>
      </c>
      <c r="E3" s="727" t="s">
        <v>813</v>
      </c>
      <c r="F3" s="615" t="s">
        <v>812</v>
      </c>
      <c r="G3" s="727" t="s">
        <v>814</v>
      </c>
    </row>
    <row r="4" spans="1:7" s="92" customFormat="1" ht="16.5" customHeight="1">
      <c r="A4" s="616">
        <v>2537</v>
      </c>
      <c r="B4" s="617">
        <v>59095419</v>
      </c>
      <c r="C4" s="618">
        <f aca="true" t="shared" si="0" ref="C4:C19">B4/513115.02</f>
        <v>115.1699262282363</v>
      </c>
      <c r="D4" s="619">
        <v>1.3</v>
      </c>
      <c r="E4" s="617">
        <v>5584226</v>
      </c>
      <c r="F4" s="617">
        <f>E4/1568.737</f>
        <v>3559.6954747672808</v>
      </c>
      <c r="G4" s="619">
        <v>0.21</v>
      </c>
    </row>
    <row r="5" spans="1:7" s="92" customFormat="1" ht="16.5" customHeight="1">
      <c r="A5" s="616">
        <v>2538</v>
      </c>
      <c r="B5" s="617">
        <v>59460382</v>
      </c>
      <c r="C5" s="618">
        <f t="shared" si="0"/>
        <v>115.88119560405774</v>
      </c>
      <c r="D5" s="619">
        <f>(B5-B4)/B4*100</f>
        <v>0.6175825574567801</v>
      </c>
      <c r="E5" s="617">
        <v>5570743</v>
      </c>
      <c r="F5" s="617">
        <f aca="true" t="shared" si="1" ref="F5:F20">E5/1568.737</f>
        <v>3551.100662507482</v>
      </c>
      <c r="G5" s="619">
        <f aca="true" t="shared" si="2" ref="G5:G20">(E5-E4)/E4*100</f>
        <v>-0.24144796431949567</v>
      </c>
    </row>
    <row r="6" spans="1:7" s="92" customFormat="1" ht="16.5" customHeight="1">
      <c r="A6" s="616">
        <v>2539</v>
      </c>
      <c r="B6" s="617">
        <v>60116182</v>
      </c>
      <c r="C6" s="618">
        <f t="shared" si="0"/>
        <v>117.15927161906116</v>
      </c>
      <c r="D6" s="619">
        <f>(B6-B5)/B5*100</f>
        <v>1.102919251342852</v>
      </c>
      <c r="E6" s="617">
        <v>5584963</v>
      </c>
      <c r="F6" s="617">
        <f t="shared" si="1"/>
        <v>3560.1652794572956</v>
      </c>
      <c r="G6" s="619">
        <f t="shared" si="2"/>
        <v>0.2552621795692244</v>
      </c>
    </row>
    <row r="7" spans="1:7" s="92" customFormat="1" ht="16.5" customHeight="1">
      <c r="A7" s="616">
        <v>2540</v>
      </c>
      <c r="B7" s="617">
        <v>60816227</v>
      </c>
      <c r="C7" s="618">
        <f t="shared" si="0"/>
        <v>118.52357586414055</v>
      </c>
      <c r="D7" s="619">
        <f>(B7-B6)/B6*100</f>
        <v>1.1644867932564313</v>
      </c>
      <c r="E7" s="617">
        <v>5604772</v>
      </c>
      <c r="F7" s="617">
        <f t="shared" si="1"/>
        <v>3572.792635094346</v>
      </c>
      <c r="G7" s="619">
        <f t="shared" si="2"/>
        <v>0.35468453416790763</v>
      </c>
    </row>
    <row r="8" spans="1:7" s="92" customFormat="1" ht="16.5" customHeight="1">
      <c r="A8" s="616">
        <v>2541</v>
      </c>
      <c r="B8" s="617">
        <v>61466178</v>
      </c>
      <c r="C8" s="618">
        <f t="shared" si="0"/>
        <v>119.7902528754664</v>
      </c>
      <c r="D8" s="619">
        <f aca="true" t="shared" si="3" ref="D8:D20">(B8-B7)/B7*100</f>
        <v>1.0687131248704396</v>
      </c>
      <c r="E8" s="617">
        <v>5647799</v>
      </c>
      <c r="F8" s="617">
        <f t="shared" si="1"/>
        <v>3600.220432105573</v>
      </c>
      <c r="G8" s="619">
        <f t="shared" si="2"/>
        <v>0.7676851083326851</v>
      </c>
    </row>
    <row r="9" spans="1:7" s="92" customFormat="1" ht="16.5" customHeight="1">
      <c r="A9" s="616">
        <v>2542</v>
      </c>
      <c r="B9" s="617">
        <v>61661701</v>
      </c>
      <c r="C9" s="618">
        <f t="shared" si="0"/>
        <v>120.17130389205913</v>
      </c>
      <c r="D9" s="619">
        <f t="shared" si="3"/>
        <v>0.318098515902518</v>
      </c>
      <c r="E9" s="617">
        <v>5662499</v>
      </c>
      <c r="F9" s="617">
        <f t="shared" si="1"/>
        <v>3609.591027686604</v>
      </c>
      <c r="G9" s="619">
        <f t="shared" si="2"/>
        <v>0.26027838455299135</v>
      </c>
    </row>
    <row r="10" spans="1:7" s="92" customFormat="1" ht="16.5" customHeight="1">
      <c r="A10" s="616">
        <v>2543</v>
      </c>
      <c r="B10" s="617">
        <v>61878746</v>
      </c>
      <c r="C10" s="618">
        <f t="shared" si="0"/>
        <v>120.59429872078194</v>
      </c>
      <c r="D10" s="619">
        <f t="shared" si="3"/>
        <v>0.3519932088801767</v>
      </c>
      <c r="E10" s="617">
        <v>5680380</v>
      </c>
      <c r="F10" s="617">
        <f t="shared" si="1"/>
        <v>3620.9893691549314</v>
      </c>
      <c r="G10" s="619">
        <f t="shared" si="2"/>
        <v>0.31577930521488834</v>
      </c>
    </row>
    <row r="11" spans="1:7" s="92" customFormat="1" ht="16.5" customHeight="1">
      <c r="A11" s="616">
        <v>2544</v>
      </c>
      <c r="B11" s="617">
        <v>62308887</v>
      </c>
      <c r="C11" s="618">
        <f t="shared" si="0"/>
        <v>121.43259224803046</v>
      </c>
      <c r="D11" s="619">
        <f t="shared" si="3"/>
        <v>0.6951352892639421</v>
      </c>
      <c r="E11" s="617">
        <v>5726203</v>
      </c>
      <c r="F11" s="617">
        <f t="shared" si="1"/>
        <v>3650.199491692999</v>
      </c>
      <c r="G11" s="619">
        <f t="shared" si="2"/>
        <v>0.8066889891169252</v>
      </c>
    </row>
    <row r="12" spans="1:7" s="92" customFormat="1" ht="16.5" customHeight="1">
      <c r="A12" s="616">
        <v>2545</v>
      </c>
      <c r="B12" s="617">
        <v>62799872</v>
      </c>
      <c r="C12" s="618">
        <f t="shared" si="0"/>
        <v>122.38946347740902</v>
      </c>
      <c r="D12" s="619">
        <f t="shared" si="3"/>
        <v>0.7879855083914434</v>
      </c>
      <c r="E12" s="617">
        <v>5782159</v>
      </c>
      <c r="F12" s="617">
        <f t="shared" si="1"/>
        <v>3685.8689506271603</v>
      </c>
      <c r="G12" s="619">
        <f t="shared" si="2"/>
        <v>0.9771920415675098</v>
      </c>
    </row>
    <row r="13" spans="1:7" s="92" customFormat="1" ht="16.5" customHeight="1">
      <c r="A13" s="616">
        <v>2546</v>
      </c>
      <c r="B13" s="617">
        <v>63079765</v>
      </c>
      <c r="C13" s="618">
        <f t="shared" si="0"/>
        <v>122.93494156534338</v>
      </c>
      <c r="D13" s="619">
        <f t="shared" si="3"/>
        <v>0.4456903988594117</v>
      </c>
      <c r="E13" s="617">
        <v>5844607</v>
      </c>
      <c r="F13" s="617">
        <f t="shared" si="1"/>
        <v>3725.6767705485368</v>
      </c>
      <c r="G13" s="619">
        <f t="shared" si="2"/>
        <v>1.080011808737878</v>
      </c>
    </row>
    <row r="14" spans="1:7" s="92" customFormat="1" ht="16.5" customHeight="1">
      <c r="A14" s="616">
        <v>2547</v>
      </c>
      <c r="B14" s="617">
        <v>61973621</v>
      </c>
      <c r="C14" s="618">
        <f t="shared" si="0"/>
        <v>120.77919878470912</v>
      </c>
      <c r="D14" s="619">
        <f t="shared" si="3"/>
        <v>-1.753563920220692</v>
      </c>
      <c r="E14" s="617">
        <v>5634132</v>
      </c>
      <c r="F14" s="617">
        <f t="shared" si="1"/>
        <v>3591.5083280371405</v>
      </c>
      <c r="G14" s="619">
        <f t="shared" si="2"/>
        <v>-3.6011831077778194</v>
      </c>
    </row>
    <row r="15" spans="1:7" s="92" customFormat="1" ht="16.5" customHeight="1">
      <c r="A15" s="574">
        <v>2548</v>
      </c>
      <c r="B15" s="620">
        <v>62418054</v>
      </c>
      <c r="C15" s="576">
        <f t="shared" si="0"/>
        <v>121.64534571605407</v>
      </c>
      <c r="D15" s="619">
        <f t="shared" si="3"/>
        <v>0.7171325361156483</v>
      </c>
      <c r="E15" s="620">
        <v>5658953</v>
      </c>
      <c r="F15" s="578">
        <f t="shared" si="1"/>
        <v>3607.3306105484858</v>
      </c>
      <c r="G15" s="619">
        <f t="shared" si="2"/>
        <v>0.4405470088382736</v>
      </c>
    </row>
    <row r="16" spans="1:7" s="87" customFormat="1" ht="16.5" customHeight="1">
      <c r="A16" s="574">
        <v>2549</v>
      </c>
      <c r="B16" s="620">
        <v>62828706</v>
      </c>
      <c r="C16" s="576">
        <f t="shared" si="0"/>
        <v>122.44565750579665</v>
      </c>
      <c r="D16" s="619">
        <f t="shared" si="3"/>
        <v>0.6579058039842126</v>
      </c>
      <c r="E16" s="620">
        <v>5695956</v>
      </c>
      <c r="F16" s="578">
        <f t="shared" si="1"/>
        <v>3630.918375737934</v>
      </c>
      <c r="G16" s="619">
        <f t="shared" si="2"/>
        <v>0.6538842079091308</v>
      </c>
    </row>
    <row r="17" spans="1:7" s="87" customFormat="1" ht="16.5" customHeight="1">
      <c r="A17" s="574">
        <v>2550</v>
      </c>
      <c r="B17" s="620">
        <v>63038247</v>
      </c>
      <c r="C17" s="576">
        <f t="shared" si="0"/>
        <v>122.8540279331523</v>
      </c>
      <c r="D17" s="619">
        <f t="shared" si="3"/>
        <v>0.33351156396568155</v>
      </c>
      <c r="E17" s="620">
        <v>5716248</v>
      </c>
      <c r="F17" s="578">
        <f t="shared" si="1"/>
        <v>3643.8536223726474</v>
      </c>
      <c r="G17" s="619">
        <f t="shared" si="2"/>
        <v>0.35625275195243783</v>
      </c>
    </row>
    <row r="18" spans="1:7" s="87" customFormat="1" ht="16.5" customHeight="1">
      <c r="A18" s="574">
        <v>2551</v>
      </c>
      <c r="B18" s="620">
        <v>63389730</v>
      </c>
      <c r="C18" s="576">
        <f t="shared" si="0"/>
        <v>123.53902639607003</v>
      </c>
      <c r="D18" s="619">
        <f t="shared" si="3"/>
        <v>0.5575710250952886</v>
      </c>
      <c r="E18" s="620">
        <v>5710883</v>
      </c>
      <c r="F18" s="578">
        <f t="shared" si="1"/>
        <v>3640.4336737133117</v>
      </c>
      <c r="G18" s="619">
        <f t="shared" si="2"/>
        <v>-0.09385527010024758</v>
      </c>
    </row>
    <row r="19" spans="1:7" s="87" customFormat="1" ht="16.5" customHeight="1">
      <c r="A19" s="574">
        <v>2552</v>
      </c>
      <c r="B19" s="620">
        <v>63525062</v>
      </c>
      <c r="C19" s="576">
        <f t="shared" si="0"/>
        <v>123.80277232968156</v>
      </c>
      <c r="D19" s="619">
        <f t="shared" si="3"/>
        <v>0.21349199625869997</v>
      </c>
      <c r="E19" s="620">
        <v>5702595</v>
      </c>
      <c r="F19" s="578">
        <f t="shared" si="1"/>
        <v>3635.1504426809593</v>
      </c>
      <c r="G19" s="619">
        <f t="shared" si="2"/>
        <v>-0.145126419154446</v>
      </c>
    </row>
    <row r="20" spans="1:7" s="87" customFormat="1" ht="16.5" customHeight="1">
      <c r="A20" s="574">
        <v>2553</v>
      </c>
      <c r="B20" s="620">
        <v>63878267</v>
      </c>
      <c r="C20" s="576">
        <f>B20/513115.02</f>
        <v>124.49112676530108</v>
      </c>
      <c r="D20" s="619">
        <f t="shared" si="3"/>
        <v>0.5560089024391665</v>
      </c>
      <c r="E20" s="620">
        <v>5701394</v>
      </c>
      <c r="F20" s="578">
        <f t="shared" si="1"/>
        <v>3634.384858647434</v>
      </c>
      <c r="G20" s="619">
        <f t="shared" si="2"/>
        <v>-0.02106058732910193</v>
      </c>
    </row>
    <row r="21" spans="1:7" s="87" customFormat="1" ht="16.5" customHeight="1">
      <c r="A21" s="574">
        <v>2554</v>
      </c>
      <c r="B21" s="620">
        <v>64076033</v>
      </c>
      <c r="C21" s="576">
        <f>B21/513115.02</f>
        <v>124.87654912148157</v>
      </c>
      <c r="D21" s="621">
        <f>(B21-B20)/B20*100</f>
        <v>0.30959825506850397</v>
      </c>
      <c r="E21" s="620">
        <v>5674843</v>
      </c>
      <c r="F21" s="578">
        <f>E21/1568.737</f>
        <v>3617.459778152743</v>
      </c>
      <c r="G21" s="621">
        <f>(E21-E20)/E20*100</f>
        <v>-0.46569312697912124</v>
      </c>
    </row>
    <row r="22" spans="1:7" s="87" customFormat="1" ht="16.5" customHeight="1">
      <c r="A22" s="579">
        <v>2555</v>
      </c>
      <c r="B22" s="581">
        <v>64456695</v>
      </c>
      <c r="C22" s="622">
        <f>B22/513115.02</f>
        <v>125.61841397665576</v>
      </c>
      <c r="D22" s="623">
        <f>(B22-B21)/B21*100</f>
        <v>0.5940786003403176</v>
      </c>
      <c r="E22" s="581">
        <v>5673560</v>
      </c>
      <c r="F22" s="580">
        <f>E22/1568.737</f>
        <v>3616.6419227697183</v>
      </c>
      <c r="G22" s="623">
        <f>(E22-E21)/E21*100</f>
        <v>-0.02260855498557405</v>
      </c>
    </row>
    <row r="23" spans="1:7" s="104" customFormat="1" ht="16.5" customHeight="1">
      <c r="A23" s="624" t="s">
        <v>176</v>
      </c>
      <c r="B23" s="624"/>
      <c r="C23" s="624"/>
      <c r="D23" s="624"/>
      <c r="E23" s="624"/>
      <c r="F23" s="624"/>
      <c r="G23" s="624"/>
    </row>
  </sheetData>
  <sheetProtection/>
  <printOptions horizontalCentered="1"/>
  <pageMargins left="0.7874015748031497" right="0.7874015748031497" top="1.1811023622047245" bottom="1.1811023622047245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L25"/>
  <sheetViews>
    <sheetView showGridLines="0" zoomScale="120" zoomScaleNormal="120" zoomScaleSheetLayoutView="140" zoomScalePageLayoutView="0" workbookViewId="0" topLeftCell="A1">
      <selection activeCell="F12" sqref="F12"/>
    </sheetView>
  </sheetViews>
  <sheetFormatPr defaultColWidth="12.28125" defaultRowHeight="23.25"/>
  <cols>
    <col min="1" max="1" width="20.8515625" style="107" customWidth="1"/>
    <col min="2" max="2" width="14.28125" style="78" customWidth="1"/>
    <col min="3" max="3" width="34.8515625" style="78" customWidth="1"/>
    <col min="4" max="4" width="24.28125" style="78" customWidth="1"/>
    <col min="5" max="5" width="16.8515625" style="78" customWidth="1"/>
    <col min="6" max="6" width="13.7109375" style="78" bestFit="1" customWidth="1"/>
    <col min="7" max="7" width="19.8515625" style="78" bestFit="1" customWidth="1"/>
    <col min="8" max="8" width="12.28125" style="78" customWidth="1"/>
    <col min="9" max="9" width="12.28125" style="108" customWidth="1"/>
    <col min="10" max="11" width="12.28125" style="78" customWidth="1"/>
    <col min="12" max="12" width="12.28125" style="108" customWidth="1"/>
    <col min="13" max="16384" width="12.28125" style="78" customWidth="1"/>
  </cols>
  <sheetData>
    <row r="1" spans="1:12" s="105" customFormat="1" ht="19.5">
      <c r="A1" s="730" t="s">
        <v>815</v>
      </c>
      <c r="B1" s="730"/>
      <c r="C1" s="730"/>
      <c r="D1" s="730"/>
      <c r="E1" s="730"/>
      <c r="G1" s="78"/>
      <c r="I1" s="106"/>
      <c r="L1" s="106"/>
    </row>
    <row r="2" spans="1:9" s="112" customFormat="1" ht="18.75" customHeight="1">
      <c r="A2" s="731" t="s">
        <v>177</v>
      </c>
      <c r="B2" s="731" t="s">
        <v>16</v>
      </c>
      <c r="C2" s="731" t="s">
        <v>17</v>
      </c>
      <c r="D2" s="731" t="s">
        <v>14</v>
      </c>
      <c r="E2" s="731" t="s">
        <v>18</v>
      </c>
      <c r="F2" s="113"/>
      <c r="I2" s="113"/>
    </row>
    <row r="3" spans="1:5" s="112" customFormat="1" ht="18.75" customHeight="1">
      <c r="A3" s="627">
        <v>2544</v>
      </c>
      <c r="B3" s="628">
        <v>62308887</v>
      </c>
      <c r="C3" s="628">
        <v>9528891</v>
      </c>
      <c r="D3" s="628">
        <v>5726203</v>
      </c>
      <c r="E3" s="628">
        <v>3802688</v>
      </c>
    </row>
    <row r="4" spans="1:9" s="109" customFormat="1" ht="18.75" customHeight="1">
      <c r="A4" s="627">
        <v>2545</v>
      </c>
      <c r="B4" s="628">
        <v>62799872</v>
      </c>
      <c r="C4" s="628">
        <v>9668854</v>
      </c>
      <c r="D4" s="628">
        <v>5782159</v>
      </c>
      <c r="E4" s="628">
        <v>3886695</v>
      </c>
      <c r="I4" s="114"/>
    </row>
    <row r="5" spans="1:9" s="109" customFormat="1" ht="18.75" customHeight="1">
      <c r="A5" s="627">
        <v>2546</v>
      </c>
      <c r="B5" s="628">
        <v>63079765</v>
      </c>
      <c r="C5" s="628">
        <v>9815354</v>
      </c>
      <c r="D5" s="628">
        <v>5844607</v>
      </c>
      <c r="E5" s="628">
        <v>3970747</v>
      </c>
      <c r="I5" s="114"/>
    </row>
    <row r="6" spans="1:9" s="109" customFormat="1" ht="18.75" customHeight="1">
      <c r="A6" s="627">
        <v>2547</v>
      </c>
      <c r="B6" s="628">
        <v>61973621</v>
      </c>
      <c r="C6" s="628">
        <v>9636541</v>
      </c>
      <c r="D6" s="628">
        <v>5634132</v>
      </c>
      <c r="E6" s="628">
        <v>4002409</v>
      </c>
      <c r="F6" s="111"/>
      <c r="I6" s="114"/>
    </row>
    <row r="7" spans="1:9" s="109" customFormat="1" ht="18.75" customHeight="1">
      <c r="A7" s="627">
        <v>2548</v>
      </c>
      <c r="B7" s="628">
        <v>62418054</v>
      </c>
      <c r="C7" s="628">
        <v>9785136</v>
      </c>
      <c r="D7" s="628">
        <v>5658953</v>
      </c>
      <c r="E7" s="628">
        <v>4126183</v>
      </c>
      <c r="F7" s="114"/>
      <c r="I7" s="114"/>
    </row>
    <row r="8" spans="1:9" s="109" customFormat="1" ht="18.75" customHeight="1">
      <c r="A8" s="627">
        <v>2549</v>
      </c>
      <c r="B8" s="628">
        <v>62828706</v>
      </c>
      <c r="C8" s="628">
        <v>9948392</v>
      </c>
      <c r="D8" s="628">
        <v>5695956</v>
      </c>
      <c r="E8" s="628">
        <v>4252436</v>
      </c>
      <c r="F8" s="111"/>
      <c r="I8" s="114"/>
    </row>
    <row r="9" spans="1:9" s="109" customFormat="1" ht="18.75" customHeight="1">
      <c r="A9" s="627">
        <v>2550</v>
      </c>
      <c r="B9" s="628">
        <v>63038247</v>
      </c>
      <c r="C9" s="628">
        <v>10065126</v>
      </c>
      <c r="D9" s="628">
        <v>5716248</v>
      </c>
      <c r="E9" s="628">
        <v>4348878</v>
      </c>
      <c r="F9" s="111"/>
      <c r="G9" s="111"/>
      <c r="I9" s="114"/>
    </row>
    <row r="10" spans="1:9" s="109" customFormat="1" ht="18.75" customHeight="1">
      <c r="A10" s="627">
        <v>2551</v>
      </c>
      <c r="B10" s="628">
        <v>63389730</v>
      </c>
      <c r="C10" s="628">
        <v>10161694</v>
      </c>
      <c r="D10" s="628">
        <v>5710883</v>
      </c>
      <c r="E10" s="628">
        <v>4450811</v>
      </c>
      <c r="F10" s="114"/>
      <c r="I10" s="114"/>
    </row>
    <row r="11" spans="1:9" s="109" customFormat="1" ht="18.75" customHeight="1">
      <c r="A11" s="627">
        <v>2552</v>
      </c>
      <c r="B11" s="628">
        <v>63525062</v>
      </c>
      <c r="C11" s="628">
        <v>10237179</v>
      </c>
      <c r="D11" s="628">
        <v>5702595</v>
      </c>
      <c r="E11" s="628">
        <v>4534584</v>
      </c>
      <c r="F11" s="111"/>
      <c r="G11" s="111"/>
      <c r="I11" s="114"/>
    </row>
    <row r="12" spans="1:9" s="109" customFormat="1" ht="18.75" customHeight="1">
      <c r="A12" s="627">
        <v>2553</v>
      </c>
      <c r="B12" s="628">
        <v>63878267</v>
      </c>
      <c r="C12" s="628">
        <v>10326093</v>
      </c>
      <c r="D12" s="628">
        <v>5701394</v>
      </c>
      <c r="E12" s="628">
        <v>4624699</v>
      </c>
      <c r="F12" s="111"/>
      <c r="I12" s="114"/>
    </row>
    <row r="13" spans="1:9" s="109" customFormat="1" ht="18.75" customHeight="1">
      <c r="A13" s="627">
        <v>2554</v>
      </c>
      <c r="B13" s="628">
        <v>64076033</v>
      </c>
      <c r="C13" s="629">
        <v>10376753</v>
      </c>
      <c r="D13" s="628">
        <v>5674843</v>
      </c>
      <c r="E13" s="628">
        <v>4701910</v>
      </c>
      <c r="F13" s="114"/>
      <c r="I13" s="114"/>
    </row>
    <row r="14" spans="1:9" s="109" customFormat="1" ht="18.75" customHeight="1">
      <c r="A14" s="627">
        <v>2555</v>
      </c>
      <c r="B14" s="628">
        <v>64456695</v>
      </c>
      <c r="C14" s="630">
        <v>10455800</v>
      </c>
      <c r="D14" s="628">
        <v>5673560</v>
      </c>
      <c r="E14" s="628">
        <v>4782240</v>
      </c>
      <c r="F14" s="114"/>
      <c r="I14" s="114"/>
    </row>
    <row r="15" spans="1:9" s="109" customFormat="1" ht="30" customHeight="1">
      <c r="A15" s="631" t="s">
        <v>189</v>
      </c>
      <c r="B15" s="632">
        <f>63147744.92+(90179.41*13)</f>
        <v>64320077.25</v>
      </c>
      <c r="C15" s="633">
        <f>10000484.42+(42643.11*13)</f>
        <v>10554844.85</v>
      </c>
      <c r="D15" s="633">
        <f>5710127.75-(3547.22*13)</f>
        <v>5664013.89</v>
      </c>
      <c r="E15" s="633">
        <f>4290356.67+(46190.34*13)</f>
        <v>4890831.09</v>
      </c>
      <c r="I15" s="114"/>
    </row>
    <row r="16" spans="1:9" s="109" customFormat="1" ht="30" customHeight="1">
      <c r="A16" s="631" t="s">
        <v>590</v>
      </c>
      <c r="B16" s="632">
        <f>63147744.92+(90179.41*15)</f>
        <v>64500436.07</v>
      </c>
      <c r="C16" s="633">
        <f>10000484.42+(42643.11*15)</f>
        <v>10640131.07</v>
      </c>
      <c r="D16" s="633">
        <f>5710127.75-(3547.22*15)</f>
        <v>5656919.45</v>
      </c>
      <c r="E16" s="633">
        <f>4290356.67+(46190.34*15)</f>
        <v>4983211.77</v>
      </c>
      <c r="I16" s="114"/>
    </row>
    <row r="17" spans="1:12" s="109" customFormat="1" ht="18.75" customHeight="1">
      <c r="A17" s="430" t="s">
        <v>591</v>
      </c>
      <c r="B17" s="451"/>
      <c r="C17" s="451"/>
      <c r="D17" s="451"/>
      <c r="E17" s="451"/>
      <c r="H17" s="115"/>
      <c r="I17" s="116"/>
      <c r="L17" s="114"/>
    </row>
    <row r="18" spans="1:12" s="109" customFormat="1" ht="18.75" customHeight="1">
      <c r="A18" s="634" t="s">
        <v>592</v>
      </c>
      <c r="B18" s="451"/>
      <c r="C18" s="451"/>
      <c r="D18" s="451"/>
      <c r="E18" s="451"/>
      <c r="H18" s="115"/>
      <c r="I18" s="116"/>
      <c r="L18" s="114"/>
    </row>
    <row r="19" spans="1:5" s="82" customFormat="1" ht="18.75" customHeight="1">
      <c r="A19" s="635" t="s">
        <v>180</v>
      </c>
      <c r="B19" s="452"/>
      <c r="C19" s="636" t="s">
        <v>757</v>
      </c>
      <c r="D19" s="452"/>
      <c r="E19" s="452"/>
    </row>
    <row r="20" spans="1:5" s="82" customFormat="1" ht="18.75" customHeight="1">
      <c r="A20" s="635" t="s">
        <v>181</v>
      </c>
      <c r="B20" s="452"/>
      <c r="C20" s="636" t="s">
        <v>758</v>
      </c>
      <c r="D20" s="452"/>
      <c r="E20" s="452"/>
    </row>
    <row r="21" spans="1:5" s="82" customFormat="1" ht="18.75" customHeight="1">
      <c r="A21" s="635" t="s">
        <v>182</v>
      </c>
      <c r="B21" s="452"/>
      <c r="C21" s="636" t="s">
        <v>760</v>
      </c>
      <c r="D21" s="452"/>
      <c r="E21" s="452"/>
    </row>
    <row r="22" spans="1:5" s="82" customFormat="1" ht="18.75" customHeight="1">
      <c r="A22" s="635" t="s">
        <v>183</v>
      </c>
      <c r="B22" s="452"/>
      <c r="C22" s="636" t="s">
        <v>759</v>
      </c>
      <c r="D22" s="452"/>
      <c r="E22" s="452"/>
    </row>
    <row r="24" spans="8:9" ht="21">
      <c r="H24" s="110"/>
      <c r="I24" s="111"/>
    </row>
    <row r="25" spans="8:9" ht="21">
      <c r="H25" s="110"/>
      <c r="I25" s="111"/>
    </row>
  </sheetData>
  <sheetProtection/>
  <printOptions horizontalCentered="1"/>
  <pageMargins left="0.15748031496062992" right="0" top="1.1811023622047245" bottom="1.1811023622047245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A1:H23"/>
  <sheetViews>
    <sheetView showGridLines="0" zoomScale="120" zoomScaleNormal="120" zoomScaleSheetLayoutView="140" zoomScalePageLayoutView="0" workbookViewId="0" topLeftCell="A1">
      <selection activeCell="H15" sqref="H15"/>
    </sheetView>
  </sheetViews>
  <sheetFormatPr defaultColWidth="12.28125" defaultRowHeight="23.25"/>
  <cols>
    <col min="1" max="1" width="20.8515625" style="107" customWidth="1"/>
    <col min="2" max="2" width="14.28125" style="78" customWidth="1"/>
    <col min="3" max="3" width="12.7109375" style="78" customWidth="1"/>
    <col min="4" max="4" width="12.140625" style="78" customWidth="1"/>
    <col min="5" max="6" width="13.7109375" style="78" customWidth="1"/>
    <col min="7" max="7" width="19.8515625" style="78" bestFit="1" customWidth="1"/>
    <col min="8" max="8" width="12.28125" style="108" customWidth="1"/>
    <col min="9" max="16384" width="12.28125" style="78" customWidth="1"/>
  </cols>
  <sheetData>
    <row r="1" spans="1:8" s="105" customFormat="1" ht="19.5">
      <c r="A1" s="730" t="s">
        <v>816</v>
      </c>
      <c r="B1" s="730"/>
      <c r="C1" s="730"/>
      <c r="D1" s="730"/>
      <c r="E1" s="730"/>
      <c r="F1" s="730"/>
      <c r="G1" s="78"/>
      <c r="H1" s="106"/>
    </row>
    <row r="2" spans="1:6" s="112" customFormat="1" ht="18.75" customHeight="1">
      <c r="A2" s="731" t="s">
        <v>177</v>
      </c>
      <c r="B2" s="731" t="s">
        <v>19</v>
      </c>
      <c r="C2" s="731" t="s">
        <v>20</v>
      </c>
      <c r="D2" s="731" t="s">
        <v>22</v>
      </c>
      <c r="E2" s="731" t="s">
        <v>21</v>
      </c>
      <c r="F2" s="731" t="s">
        <v>23</v>
      </c>
    </row>
    <row r="3" spans="1:6" s="112" customFormat="1" ht="18.75" customHeight="1">
      <c r="A3" s="627">
        <v>2544</v>
      </c>
      <c r="B3" s="628">
        <v>1011692</v>
      </c>
      <c r="C3" s="628">
        <v>884077</v>
      </c>
      <c r="D3" s="628">
        <v>679417</v>
      </c>
      <c r="E3" s="628">
        <v>791914</v>
      </c>
      <c r="F3" s="628">
        <v>435588</v>
      </c>
    </row>
    <row r="4" spans="1:6" s="109" customFormat="1" ht="18.75" customHeight="1">
      <c r="A4" s="627">
        <v>2545</v>
      </c>
      <c r="B4" s="628">
        <v>1027719</v>
      </c>
      <c r="C4" s="628">
        <v>905197</v>
      </c>
      <c r="D4" s="628">
        <v>708909</v>
      </c>
      <c r="E4" s="628">
        <v>801956</v>
      </c>
      <c r="F4" s="628">
        <v>442914</v>
      </c>
    </row>
    <row r="5" spans="1:6" s="109" customFormat="1" ht="18.75" customHeight="1">
      <c r="A5" s="627">
        <v>2546</v>
      </c>
      <c r="B5" s="628">
        <v>1045850</v>
      </c>
      <c r="C5" s="628">
        <v>924890</v>
      </c>
      <c r="D5" s="628">
        <v>739404</v>
      </c>
      <c r="E5" s="628">
        <v>812404</v>
      </c>
      <c r="F5" s="628">
        <v>448199</v>
      </c>
    </row>
    <row r="6" spans="1:6" s="109" customFormat="1" ht="18.75" customHeight="1">
      <c r="A6" s="627">
        <v>2547</v>
      </c>
      <c r="B6" s="628">
        <v>1049416</v>
      </c>
      <c r="C6" s="628">
        <v>942292</v>
      </c>
      <c r="D6" s="628">
        <v>769998</v>
      </c>
      <c r="E6" s="628">
        <v>798016</v>
      </c>
      <c r="F6" s="628">
        <v>442687</v>
      </c>
    </row>
    <row r="7" spans="1:6" s="109" customFormat="1" ht="18.75" customHeight="1">
      <c r="A7" s="627">
        <v>2548</v>
      </c>
      <c r="B7" s="628">
        <v>1077523</v>
      </c>
      <c r="C7" s="628">
        <v>972280</v>
      </c>
      <c r="D7" s="628">
        <v>815402</v>
      </c>
      <c r="E7" s="628">
        <v>808961</v>
      </c>
      <c r="F7" s="628">
        <v>452017</v>
      </c>
    </row>
    <row r="8" spans="1:6" s="109" customFormat="1" ht="18.75" customHeight="1">
      <c r="A8" s="627">
        <v>2549</v>
      </c>
      <c r="B8" s="628">
        <v>1107626</v>
      </c>
      <c r="C8" s="628">
        <v>999057</v>
      </c>
      <c r="D8" s="628">
        <v>861338</v>
      </c>
      <c r="E8" s="628">
        <v>821905</v>
      </c>
      <c r="F8" s="628">
        <v>462510</v>
      </c>
    </row>
    <row r="9" spans="1:6" s="109" customFormat="1" ht="18.75" customHeight="1">
      <c r="A9" s="627">
        <v>2550</v>
      </c>
      <c r="B9" s="628">
        <v>1126940</v>
      </c>
      <c r="C9" s="628">
        <v>1024191</v>
      </c>
      <c r="D9" s="628">
        <v>896843</v>
      </c>
      <c r="E9" s="628">
        <v>830970</v>
      </c>
      <c r="F9" s="628">
        <v>469934</v>
      </c>
    </row>
    <row r="10" spans="1:6" s="109" customFormat="1" ht="18.75" customHeight="1">
      <c r="A10" s="627">
        <v>2551</v>
      </c>
      <c r="B10" s="628">
        <v>1147224</v>
      </c>
      <c r="C10" s="628">
        <v>1052592</v>
      </c>
      <c r="D10" s="628">
        <v>929250</v>
      </c>
      <c r="E10" s="628">
        <v>843599</v>
      </c>
      <c r="F10" s="628">
        <v>478146</v>
      </c>
    </row>
    <row r="11" spans="1:6" s="109" customFormat="1" ht="18.75" customHeight="1">
      <c r="A11" s="627">
        <v>2552</v>
      </c>
      <c r="B11" s="628">
        <v>1164105</v>
      </c>
      <c r="C11" s="628">
        <v>1078071</v>
      </c>
      <c r="D11" s="628">
        <v>956376</v>
      </c>
      <c r="E11" s="628">
        <v>851426</v>
      </c>
      <c r="F11" s="628">
        <v>484606</v>
      </c>
    </row>
    <row r="12" spans="1:6" s="109" customFormat="1" ht="18.75" customHeight="1">
      <c r="A12" s="627">
        <v>2553</v>
      </c>
      <c r="B12" s="628">
        <v>1185180</v>
      </c>
      <c r="C12" s="628">
        <v>1101743</v>
      </c>
      <c r="D12" s="628">
        <v>985643</v>
      </c>
      <c r="E12" s="628">
        <v>860246</v>
      </c>
      <c r="F12" s="628">
        <v>491887</v>
      </c>
    </row>
    <row r="13" spans="1:6" s="109" customFormat="1" ht="18.75" customHeight="1">
      <c r="A13" s="627">
        <v>2554</v>
      </c>
      <c r="B13" s="628">
        <v>1203223</v>
      </c>
      <c r="C13" s="628">
        <v>1122627</v>
      </c>
      <c r="D13" s="628">
        <v>1010898</v>
      </c>
      <c r="E13" s="628">
        <v>866064</v>
      </c>
      <c r="F13" s="628">
        <v>499098</v>
      </c>
    </row>
    <row r="14" spans="1:6" s="109" customFormat="1" ht="18.75" customHeight="1">
      <c r="A14" s="627">
        <v>2555</v>
      </c>
      <c r="B14" s="628">
        <v>1223302</v>
      </c>
      <c r="C14" s="628">
        <v>1141673</v>
      </c>
      <c r="D14" s="628">
        <v>1033837</v>
      </c>
      <c r="E14" s="628">
        <v>874616</v>
      </c>
      <c r="F14" s="628">
        <v>508812</v>
      </c>
    </row>
    <row r="15" spans="1:6" s="109" customFormat="1" ht="17.25">
      <c r="A15" s="631" t="s">
        <v>189</v>
      </c>
      <c r="B15" s="633">
        <f>1114150+(9937.79*13)</f>
        <v>1243341.27</v>
      </c>
      <c r="C15" s="633">
        <f>1012390.83+(12191.19*13)</f>
        <v>1170876.3</v>
      </c>
      <c r="D15" s="633">
        <f>865609.59+(16869.11*13)</f>
        <v>1084908.02</v>
      </c>
      <c r="E15" s="633">
        <f>827923.08+(3329.75*13)</f>
        <v>871209.83</v>
      </c>
      <c r="F15" s="633">
        <f>468033.17+(3343.26*13)</f>
        <v>511495.55</v>
      </c>
    </row>
    <row r="16" spans="1:6" s="109" customFormat="1" ht="17.25">
      <c r="A16" s="631" t="s">
        <v>590</v>
      </c>
      <c r="B16" s="633">
        <f>1114150+(9937.79*15)</f>
        <v>1263216.85</v>
      </c>
      <c r="C16" s="633">
        <f>1012390.83+(12191.19*15)</f>
        <v>1195258.68</v>
      </c>
      <c r="D16" s="633">
        <f>865609.59+(16869.11*15)</f>
        <v>1118646.24</v>
      </c>
      <c r="E16" s="633">
        <f>827923.08+(3329.75*15)</f>
        <v>877869.33</v>
      </c>
      <c r="F16" s="633">
        <f>468033.17+(3343.26*15)</f>
        <v>518182.07</v>
      </c>
    </row>
    <row r="17" spans="1:8" s="109" customFormat="1" ht="18.75" customHeight="1">
      <c r="A17" s="625" t="s">
        <v>591</v>
      </c>
      <c r="B17" s="626"/>
      <c r="C17" s="626"/>
      <c r="D17" s="451"/>
      <c r="E17" s="451"/>
      <c r="F17" s="451"/>
      <c r="H17" s="116"/>
    </row>
    <row r="18" spans="1:8" s="109" customFormat="1" ht="18.75" customHeight="1">
      <c r="A18" s="637" t="s">
        <v>593</v>
      </c>
      <c r="B18" s="626"/>
      <c r="C18" s="626"/>
      <c r="D18" s="451"/>
      <c r="E18" s="451"/>
      <c r="F18" s="451"/>
      <c r="H18" s="116"/>
    </row>
    <row r="19" spans="1:6" s="82" customFormat="1" ht="18.75" customHeight="1">
      <c r="A19" s="638" t="s">
        <v>184</v>
      </c>
      <c r="B19" s="639" t="s">
        <v>761</v>
      </c>
      <c r="C19" s="640"/>
      <c r="D19" s="452"/>
      <c r="E19" s="452"/>
      <c r="F19" s="452"/>
    </row>
    <row r="20" spans="1:6" s="82" customFormat="1" ht="18.75" customHeight="1">
      <c r="A20" s="638" t="s">
        <v>185</v>
      </c>
      <c r="B20" s="641" t="s">
        <v>762</v>
      </c>
      <c r="C20" s="640"/>
      <c r="D20" s="452"/>
      <c r="E20" s="452"/>
      <c r="F20" s="452"/>
    </row>
    <row r="21" spans="1:6" s="82" customFormat="1" ht="18.75" customHeight="1">
      <c r="A21" s="638" t="s">
        <v>186</v>
      </c>
      <c r="B21" s="641" t="s">
        <v>763</v>
      </c>
      <c r="C21" s="640"/>
      <c r="D21" s="452"/>
      <c r="E21" s="452"/>
      <c r="F21" s="452"/>
    </row>
    <row r="22" spans="1:6" s="82" customFormat="1" ht="18.75" customHeight="1">
      <c r="A22" s="638" t="s">
        <v>187</v>
      </c>
      <c r="B22" s="641" t="s">
        <v>764</v>
      </c>
      <c r="C22" s="640"/>
      <c r="D22" s="452"/>
      <c r="E22" s="452"/>
      <c r="F22" s="452"/>
    </row>
    <row r="23" spans="1:6" s="82" customFormat="1" ht="18.75" customHeight="1">
      <c r="A23" s="638" t="s">
        <v>188</v>
      </c>
      <c r="B23" s="641" t="s">
        <v>765</v>
      </c>
      <c r="C23" s="640"/>
      <c r="D23" s="452"/>
      <c r="E23" s="452"/>
      <c r="F23" s="452"/>
    </row>
  </sheetData>
  <sheetProtection/>
  <printOptions horizontalCentered="1"/>
  <pageMargins left="0.15748031496062992" right="0" top="1.1811023622047245" bottom="1.1811023622047245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nong</dc:creator>
  <cp:keywords/>
  <dc:description/>
  <cp:lastModifiedBy>DTK Computer</cp:lastModifiedBy>
  <cp:lastPrinted>2013-07-15T14:07:13Z</cp:lastPrinted>
  <dcterms:created xsi:type="dcterms:W3CDTF">2002-01-23T02:01:09Z</dcterms:created>
  <dcterms:modified xsi:type="dcterms:W3CDTF">2015-11-02T04:54:04Z</dcterms:modified>
  <cp:category/>
  <cp:version/>
  <cp:contentType/>
  <cp:contentStatus/>
</cp:coreProperties>
</file>