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paphorn.ler\Desktop\"/>
    </mc:Choice>
  </mc:AlternateContent>
  <xr:revisionPtr revIDLastSave="0" documentId="8_{BDC208F6-F762-4EB1-BCFD-F0CC45CACAAF}" xr6:coauthVersionLast="47" xr6:coauthVersionMax="47" xr10:uidLastSave="{00000000-0000-0000-0000-000000000000}"/>
  <bookViews>
    <workbookView xWindow="-120" yWindow="-120" windowWidth="24240" windowHeight="13140" xr2:uid="{8E84F417-05F1-4063-B7E0-DD9B4969A6A4}"/>
  </bookViews>
  <sheets>
    <sheet name="เป้าหมายปี 31.08.66" sheetId="2" r:id="rId1"/>
    <sheet name="Sheet1" sheetId="1" r:id="rId2"/>
  </sheets>
  <definedNames>
    <definedName name="_xlnm.Print_Area" localSheetId="0">'เป้าหมายปี 31.08.66'!$A$1:$O$43</definedName>
    <definedName name="_xlnm.Print_Titles" localSheetId="0">'เป้าหมายปี 31.08.66'!$13:$14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5" i="2" l="1"/>
  <c r="F145" i="2" s="1"/>
  <c r="G144" i="2"/>
  <c r="E144" i="2"/>
  <c r="E143" i="2" s="1"/>
  <c r="D144" i="2"/>
  <c r="D143" i="2" s="1"/>
  <c r="C144" i="2"/>
  <c r="C143" i="2" s="1"/>
  <c r="G143" i="2" s="1"/>
  <c r="H143" i="2" s="1"/>
  <c r="E141" i="2"/>
  <c r="D141" i="2"/>
  <c r="G141" i="2" s="1"/>
  <c r="H141" i="2" s="1"/>
  <c r="B141" i="2"/>
  <c r="G139" i="2"/>
  <c r="H139" i="2" s="1"/>
  <c r="F139" i="2"/>
  <c r="E139" i="2"/>
  <c r="D139" i="2"/>
  <c r="B139" i="2"/>
  <c r="E138" i="2"/>
  <c r="F138" i="2" s="1"/>
  <c r="D138" i="2"/>
  <c r="G138" i="2" s="1"/>
  <c r="H138" i="2" s="1"/>
  <c r="B138" i="2"/>
  <c r="D131" i="2"/>
  <c r="C131" i="2"/>
  <c r="H131" i="2" s="1"/>
  <c r="I131" i="2" s="1"/>
  <c r="K131" i="2" s="1"/>
  <c r="B131" i="2"/>
  <c r="E131" i="2" s="1"/>
  <c r="G131" i="2" s="1"/>
  <c r="D130" i="2"/>
  <c r="D129" i="2" s="1"/>
  <c r="C130" i="2"/>
  <c r="H130" i="2" s="1"/>
  <c r="I130" i="2" s="1"/>
  <c r="K130" i="2" s="1"/>
  <c r="B130" i="2"/>
  <c r="E130" i="2" s="1"/>
  <c r="G130" i="2" s="1"/>
  <c r="L122" i="2"/>
  <c r="K122" i="2"/>
  <c r="E122" i="2"/>
  <c r="F122" i="2" s="1"/>
  <c r="D122" i="2"/>
  <c r="C122" i="2"/>
  <c r="B122" i="2"/>
  <c r="L121" i="2"/>
  <c r="K121" i="2"/>
  <c r="E121" i="2" s="1"/>
  <c r="F121" i="2" s="1"/>
  <c r="C121" i="2"/>
  <c r="D121" i="2" s="1"/>
  <c r="B121" i="2"/>
  <c r="C120" i="2"/>
  <c r="D120" i="2" s="1"/>
  <c r="B120" i="2"/>
  <c r="L119" i="2"/>
  <c r="K119" i="2"/>
  <c r="E119" i="2"/>
  <c r="F119" i="2" s="1"/>
  <c r="C119" i="2"/>
  <c r="D119" i="2" s="1"/>
  <c r="B119" i="2"/>
  <c r="L118" i="2"/>
  <c r="K118" i="2"/>
  <c r="E118" i="2"/>
  <c r="F118" i="2" s="1"/>
  <c r="D118" i="2"/>
  <c r="C118" i="2"/>
  <c r="B118" i="2"/>
  <c r="L117" i="2"/>
  <c r="K117" i="2"/>
  <c r="E117" i="2" s="1"/>
  <c r="F117" i="2" s="1"/>
  <c r="C117" i="2"/>
  <c r="D117" i="2" s="1"/>
  <c r="B117" i="2"/>
  <c r="L116" i="2"/>
  <c r="K116" i="2"/>
  <c r="E116" i="2" s="1"/>
  <c r="F116" i="2" s="1"/>
  <c r="C116" i="2"/>
  <c r="B116" i="2"/>
  <c r="D116" i="2" s="1"/>
  <c r="K115" i="2"/>
  <c r="C115" i="2"/>
  <c r="D115" i="2" s="1"/>
  <c r="B115" i="2"/>
  <c r="L109" i="2"/>
  <c r="K109" i="2"/>
  <c r="G109" i="2"/>
  <c r="H109" i="2" s="1"/>
  <c r="J109" i="2" s="1"/>
  <c r="F109" i="2"/>
  <c r="D109" i="2"/>
  <c r="C109" i="2"/>
  <c r="B109" i="2"/>
  <c r="L108" i="2"/>
  <c r="L107" i="2" s="1"/>
  <c r="K108" i="2"/>
  <c r="K107" i="2" s="1"/>
  <c r="C108" i="2"/>
  <c r="D108" i="2" s="1"/>
  <c r="F108" i="2" s="1"/>
  <c r="B108" i="2"/>
  <c r="B107" i="2" s="1"/>
  <c r="E98" i="2"/>
  <c r="D98" i="2"/>
  <c r="C98" i="2"/>
  <c r="B98" i="2"/>
  <c r="D97" i="2"/>
  <c r="C97" i="2"/>
  <c r="B97" i="2"/>
  <c r="C96" i="2"/>
  <c r="B96" i="2"/>
  <c r="E95" i="2"/>
  <c r="C95" i="2"/>
  <c r="B95" i="2"/>
  <c r="F94" i="2"/>
  <c r="E94" i="2"/>
  <c r="D94" i="2"/>
  <c r="C94" i="2"/>
  <c r="B94" i="2"/>
  <c r="F93" i="2"/>
  <c r="E93" i="2"/>
  <c r="C93" i="2"/>
  <c r="B93" i="2"/>
  <c r="E92" i="2"/>
  <c r="C92" i="2"/>
  <c r="B92" i="2"/>
  <c r="C91" i="2"/>
  <c r="G86" i="2"/>
  <c r="F86" i="2"/>
  <c r="D86" i="2"/>
  <c r="C86" i="2"/>
  <c r="B86" i="2"/>
  <c r="F85" i="2"/>
  <c r="G85" i="2" s="1"/>
  <c r="H85" i="2" s="1"/>
  <c r="C85" i="2"/>
  <c r="C84" i="2" s="1"/>
  <c r="B85" i="2"/>
  <c r="B84" i="2" s="1"/>
  <c r="F84" i="2"/>
  <c r="G84" i="2" s="1"/>
  <c r="H84" i="2" s="1"/>
  <c r="I79" i="2"/>
  <c r="D75" i="2"/>
  <c r="E75" i="2" s="1"/>
  <c r="D74" i="2"/>
  <c r="E74" i="2" s="1"/>
  <c r="D73" i="2"/>
  <c r="E73" i="2" s="1"/>
  <c r="D50" i="2"/>
  <c r="E50" i="2" s="1"/>
  <c r="G50" i="2" s="1"/>
  <c r="C50" i="2"/>
  <c r="H50" i="2" s="1"/>
  <c r="I50" i="2" s="1"/>
  <c r="K50" i="2" s="1"/>
  <c r="B50" i="2"/>
  <c r="E49" i="2"/>
  <c r="G49" i="2" s="1"/>
  <c r="D49" i="2"/>
  <c r="H49" i="2" s="1"/>
  <c r="I49" i="2" s="1"/>
  <c r="K49" i="2" s="1"/>
  <c r="C49" i="2"/>
  <c r="B49" i="2"/>
  <c r="D48" i="2"/>
  <c r="E48" i="2" s="1"/>
  <c r="G48" i="2" s="1"/>
  <c r="C48" i="2"/>
  <c r="H48" i="2" s="1"/>
  <c r="I48" i="2" s="1"/>
  <c r="K48" i="2" s="1"/>
  <c r="B48" i="2"/>
  <c r="J41" i="2"/>
  <c r="I41" i="2"/>
  <c r="F41" i="2"/>
  <c r="I38" i="2"/>
  <c r="M38" i="2" s="1"/>
  <c r="F38" i="2"/>
  <c r="I37" i="2"/>
  <c r="M37" i="2" s="1"/>
  <c r="F37" i="2"/>
  <c r="J36" i="2"/>
  <c r="F97" i="2" s="1"/>
  <c r="I36" i="2"/>
  <c r="M36" i="2" s="1"/>
  <c r="M35" i="2" s="1"/>
  <c r="F36" i="2"/>
  <c r="E35" i="2"/>
  <c r="F35" i="2" s="1"/>
  <c r="D96" i="2" s="1"/>
  <c r="D35" i="2"/>
  <c r="D145" i="2" s="1"/>
  <c r="C35" i="2"/>
  <c r="C145" i="2" s="1"/>
  <c r="G145" i="2" s="1"/>
  <c r="H145" i="2" s="1"/>
  <c r="B35" i="2"/>
  <c r="B145" i="2" s="1"/>
  <c r="M34" i="2"/>
  <c r="J34" i="2"/>
  <c r="F95" i="2" s="1"/>
  <c r="F34" i="2"/>
  <c r="D95" i="2" s="1"/>
  <c r="M33" i="2"/>
  <c r="J33" i="2"/>
  <c r="F33" i="2"/>
  <c r="M32" i="2"/>
  <c r="J32" i="2"/>
  <c r="F32" i="2"/>
  <c r="D93" i="2" s="1"/>
  <c r="M31" i="2"/>
  <c r="J31" i="2"/>
  <c r="F92" i="2" s="1"/>
  <c r="F31" i="2"/>
  <c r="D92" i="2" s="1"/>
  <c r="M30" i="2"/>
  <c r="J30" i="2"/>
  <c r="F91" i="2" s="1"/>
  <c r="I30" i="2"/>
  <c r="E91" i="2" s="1"/>
  <c r="E30" i="2"/>
  <c r="F30" i="2" s="1"/>
  <c r="D91" i="2" s="1"/>
  <c r="D30" i="2"/>
  <c r="L115" i="2" s="1"/>
  <c r="E115" i="2" s="1"/>
  <c r="F115" i="2" s="1"/>
  <c r="B30" i="2"/>
  <c r="B144" i="2" s="1"/>
  <c r="B143" i="2" s="1"/>
  <c r="E29" i="2"/>
  <c r="C114" i="2" s="1"/>
  <c r="D29" i="2"/>
  <c r="L114" i="2" s="1"/>
  <c r="C29" i="2"/>
  <c r="K114" i="2" s="1"/>
  <c r="B29" i="2"/>
  <c r="F29" i="2" s="1"/>
  <c r="D90" i="2" s="1"/>
  <c r="I27" i="2"/>
  <c r="M27" i="2" s="1"/>
  <c r="F27" i="2"/>
  <c r="H27" i="2" s="1"/>
  <c r="I26" i="2"/>
  <c r="J26" i="2" s="1"/>
  <c r="L26" i="2" s="1"/>
  <c r="H26" i="2"/>
  <c r="F26" i="2"/>
  <c r="E25" i="2"/>
  <c r="F25" i="2" s="1"/>
  <c r="H25" i="2" s="1"/>
  <c r="D25" i="2"/>
  <c r="B25" i="2"/>
  <c r="I24" i="2"/>
  <c r="M24" i="2" s="1"/>
  <c r="M23" i="2"/>
  <c r="I23" i="2"/>
  <c r="J23" i="2" s="1"/>
  <c r="L23" i="2" s="1"/>
  <c r="H23" i="2"/>
  <c r="F23" i="2"/>
  <c r="M22" i="2"/>
  <c r="J22" i="2"/>
  <c r="L22" i="2" s="1"/>
  <c r="I22" i="2"/>
  <c r="F22" i="2"/>
  <c r="H22" i="2" s="1"/>
  <c r="E21" i="2"/>
  <c r="F21" i="2" s="1"/>
  <c r="H21" i="2" s="1"/>
  <c r="D21" i="2"/>
  <c r="I21" i="2" s="1"/>
  <c r="B21" i="2"/>
  <c r="M18" i="2"/>
  <c r="J18" i="2"/>
  <c r="L18" i="2" s="1"/>
  <c r="H18" i="2"/>
  <c r="F18" i="2"/>
  <c r="M17" i="2"/>
  <c r="J17" i="2"/>
  <c r="L17" i="2" s="1"/>
  <c r="F17" i="2"/>
  <c r="H17" i="2" s="1"/>
  <c r="I16" i="2"/>
  <c r="J16" i="2" s="1"/>
  <c r="L16" i="2" s="1"/>
  <c r="H16" i="2"/>
  <c r="F16" i="2"/>
  <c r="E16" i="2"/>
  <c r="E137" i="2" s="1"/>
  <c r="D16" i="2"/>
  <c r="D137" i="2" s="1"/>
  <c r="G137" i="2" s="1"/>
  <c r="B16" i="2"/>
  <c r="B137" i="2" s="1"/>
  <c r="M12" i="2"/>
  <c r="J12" i="2"/>
  <c r="L12" i="2" s="1"/>
  <c r="F12" i="2"/>
  <c r="H12" i="2" s="1"/>
  <c r="M11" i="2"/>
  <c r="J11" i="2"/>
  <c r="L11" i="2" s="1"/>
  <c r="H11" i="2"/>
  <c r="F11" i="2"/>
  <c r="I10" i="2"/>
  <c r="E10" i="2"/>
  <c r="F10" i="2" s="1"/>
  <c r="H10" i="2" s="1"/>
  <c r="D10" i="2"/>
  <c r="B10" i="2"/>
  <c r="J10" i="2" s="1"/>
  <c r="L10" i="2" s="1"/>
  <c r="E6" i="2"/>
  <c r="G6" i="2" s="1"/>
  <c r="I6" i="2" s="1"/>
  <c r="D6" i="2"/>
  <c r="F6" i="2" s="1"/>
  <c r="H6" i="2" s="1"/>
  <c r="G5" i="2"/>
  <c r="I5" i="2" s="1"/>
  <c r="F5" i="2"/>
  <c r="H5" i="2" s="1"/>
  <c r="E5" i="2"/>
  <c r="D5" i="2"/>
  <c r="E4" i="2"/>
  <c r="G4" i="2" s="1"/>
  <c r="I4" i="2" s="1"/>
  <c r="D4" i="2"/>
  <c r="F4" i="2" s="1"/>
  <c r="H4" i="2" s="1"/>
  <c r="G107" i="2" l="1"/>
  <c r="H107" i="2" s="1"/>
  <c r="J107" i="2" s="1"/>
  <c r="D114" i="2"/>
  <c r="F143" i="2"/>
  <c r="F137" i="2"/>
  <c r="M21" i="2"/>
  <c r="J21" i="2"/>
  <c r="L21" i="2" s="1"/>
  <c r="H144" i="2"/>
  <c r="E86" i="2"/>
  <c r="H137" i="2"/>
  <c r="D84" i="2"/>
  <c r="E84" i="2" s="1"/>
  <c r="H86" i="2"/>
  <c r="E129" i="2"/>
  <c r="G129" i="2" s="1"/>
  <c r="E114" i="2"/>
  <c r="F114" i="2" s="1"/>
  <c r="J37" i="2"/>
  <c r="F98" i="2" s="1"/>
  <c r="C107" i="2"/>
  <c r="D107" i="2" s="1"/>
  <c r="F107" i="2" s="1"/>
  <c r="M16" i="2"/>
  <c r="I29" i="2"/>
  <c r="K120" i="2"/>
  <c r="E120" i="2" s="1"/>
  <c r="F120" i="2" s="1"/>
  <c r="D85" i="2"/>
  <c r="E85" i="2" s="1"/>
  <c r="B90" i="2"/>
  <c r="B114" i="2"/>
  <c r="L120" i="2"/>
  <c r="M29" i="2"/>
  <c r="C90" i="2"/>
  <c r="F144" i="2"/>
  <c r="I25" i="2"/>
  <c r="J25" i="2" s="1"/>
  <c r="L25" i="2" s="1"/>
  <c r="I35" i="2"/>
  <c r="J27" i="2"/>
  <c r="L27" i="2" s="1"/>
  <c r="J38" i="2"/>
  <c r="B129" i="2"/>
  <c r="G108" i="2"/>
  <c r="H108" i="2" s="1"/>
  <c r="J108" i="2" s="1"/>
  <c r="E97" i="2"/>
  <c r="M10" i="2"/>
  <c r="C129" i="2"/>
  <c r="H129" i="2" s="1"/>
  <c r="I129" i="2" s="1"/>
  <c r="K129" i="2" s="1"/>
  <c r="M26" i="2"/>
  <c r="B91" i="2"/>
  <c r="E90" i="2" l="1"/>
  <c r="J29" i="2"/>
  <c r="F90" i="2" s="1"/>
  <c r="M25" i="2"/>
  <c r="E96" i="2"/>
  <c r="J35" i="2"/>
  <c r="F96" i="2" s="1"/>
</calcChain>
</file>

<file path=xl/sharedStrings.xml><?xml version="1.0" encoding="utf-8"?>
<sst xmlns="http://schemas.openxmlformats.org/spreadsheetml/2006/main" count="276" uniqueCount="108">
  <si>
    <t>เป้าหมายการเบิกจ่ายและการใช้จ่ายงบประมาณ พ.ศ. 2566</t>
  </si>
  <si>
    <t>source</t>
  </si>
  <si>
    <t>รายการ</t>
  </si>
  <si>
    <t>ไตรมาสที่ 1</t>
  </si>
  <si>
    <t>ไตรมาสที่ 2</t>
  </si>
  <si>
    <t>ไตรมาสที่ 3</t>
  </si>
  <si>
    <t>ไตรมาสที่ 4</t>
  </si>
  <si>
    <t>เบิกจ่าย</t>
  </si>
  <si>
    <t>ใช้จ่าย</t>
  </si>
  <si>
    <t>ภาพรวม</t>
  </si>
  <si>
    <t>ประจำ</t>
  </si>
  <si>
    <t>ลงทุน</t>
  </si>
  <si>
    <t xml:space="preserve">ผลการใช้จ่ายงบประมาณรายจ่าย ประจำปีงบประมาณ พ.ศ. 2566 </t>
  </si>
  <si>
    <t>ข้อมูล ณ วันที่ 31 สิงหาคม 2566</t>
  </si>
  <si>
    <t>งบประมาณ</t>
  </si>
  <si>
    <t>สำรองเงินมีหนี้</t>
  </si>
  <si>
    <t>PO</t>
  </si>
  <si>
    <t>ร้อยละ
เบิกจ่าย</t>
  </si>
  <si>
    <t>เป้าหมาย
Q4</t>
  </si>
  <si>
    <t>*/-
เป้าหมาย</t>
  </si>
  <si>
    <t>การใช้จ่าย (PO+เบิกจ่าย)</t>
  </si>
  <si>
    <t>ร้อยละ
การใช้จ่าย</t>
  </si>
  <si>
    <t>*/- เป้าหมาย</t>
  </si>
  <si>
    <t>คงเหลือ
หลังหักใช้จ่าย</t>
  </si>
  <si>
    <t>ลำดับเบิกจ่าย</t>
  </si>
  <si>
    <t>ลำดับ
ใช้จ่าย</t>
  </si>
  <si>
    <t>งบประมาณรายจ่ายประจำปี พ.ศ.2566 (ภาพรวมทั้งประเทศ)</t>
  </si>
  <si>
    <t xml:space="preserve">ผลการใช้จ่ายงบประมาณรายจ่ายจังหวัดเชียงใหม่ ประจำปีงบประมาณ พ.ศ. 2566 </t>
  </si>
  <si>
    <t>9 สรุปผลการใช้จ่าย A08 รวม ปจ ลท 66</t>
  </si>
  <si>
    <t>งบประมาณรายจ่ายประจำปี พ.ศ.2566 (จังหวัดเชียงใหม่)</t>
  </si>
  <si>
    <t>racking worning</t>
  </si>
  <si>
    <t>งบกรมจังหวัด</t>
  </si>
  <si>
    <t>งบกลุ่มจังหวัดภาคเหนือตอนบน 1</t>
  </si>
  <si>
    <t>0</t>
  </si>
  <si>
    <t>งบพัฒนาจังหวัด</t>
  </si>
  <si>
    <t>ค่าใช้จ่ายบรรเทาผลกระทบจากการแพร่ระบาดของ COVID-19 จังหวัดเชียงใหม่</t>
  </si>
  <si>
    <t>เงินกู้</t>
  </si>
  <si>
    <t>15 เงินกู้ใช้ทำรายงาน 190766</t>
  </si>
  <si>
    <t>ปี 2563</t>
  </si>
  <si>
    <t>ปี 2564</t>
  </si>
  <si>
    <t>ปี 2565</t>
  </si>
  <si>
    <t>ปี 2566</t>
  </si>
  <si>
    <t>งบกลาง</t>
  </si>
  <si>
    <t>check จาก 11</t>
  </si>
  <si>
    <t>รหัส ปีงบ 65  90909620043</t>
  </si>
  <si>
    <t>รหัส ปีงบ 66  9090961004300</t>
  </si>
  <si>
    <t>งบประมาณเหลื่อมปี</t>
  </si>
  <si>
    <t>สำรองเงิน
แบบมีหนี้
เหลื่อมปี</t>
  </si>
  <si>
    <t>ใบสั่งซื้อ
เหลื่อมปี</t>
  </si>
  <si>
    <t>การใช้จ่าย</t>
  </si>
  <si>
    <t>คงเหลือ สรก. อยู่ระหว่างดำเนินการ</t>
  </si>
  <si>
    <t>เงินเหลือจ่ายไม่ขอขยายเวลาเบิกจ่าย</t>
  </si>
  <si>
    <t>คงเหลือรวม</t>
  </si>
  <si>
    <t>ปี 65</t>
  </si>
  <si>
    <t>ที่มา : ระบบการบริหารการเงินการคลังภาครัฐแบบอิเล็กทรอนิกส์ใหม่  (New GFMIS Thai)</t>
  </si>
  <si>
    <t>ข้อมูล ณ 31 สิงหาคม 2566</t>
  </si>
  <si>
    <t xml:space="preserve">ร้อยละเบิกจ่าย </t>
  </si>
  <si>
    <t>เป้าหมาย Q4</t>
  </si>
  <si>
    <t>สูงกว่าเป้าหมาย</t>
  </si>
  <si>
    <t>ผลการใช้จ่าย</t>
  </si>
  <si>
    <t>ร้อยละ</t>
  </si>
  <si>
    <t>ไตรมาส 2</t>
  </si>
  <si>
    <t>(PO + เบิกจ่าย)</t>
  </si>
  <si>
    <t>ผลเบิกจ่าย</t>
  </si>
  <si>
    <t xml:space="preserve"> -ปี 2563</t>
  </si>
  <si>
    <t xml:space="preserve"> -ปี 2564</t>
  </si>
  <si>
    <t xml:space="preserve"> -ปี 2565</t>
  </si>
  <si>
    <t>งบกลาง  ปี 2564</t>
  </si>
  <si>
    <t>ร้อยละเบิกจ่าย</t>
  </si>
  <si>
    <t>31พค65</t>
  </si>
  <si>
    <t>17มิย65</t>
  </si>
  <si>
    <t>รับเพิ่ม
(ล้านบาท)</t>
  </si>
  <si>
    <t>งบประจำรับเพิ่ม  เงินเงินอุดหนุนทั่วไป</t>
  </si>
  <si>
    <t>ล้านบาท</t>
  </si>
  <si>
    <t>จำนวนเงิน</t>
  </si>
  <si>
    <t>เพิ่มร้อยละ ของ งปม.
ณ 31 พ.ค.65</t>
  </si>
  <si>
    <t>มหาวิทยาลัยเชียงใหม่</t>
  </si>
  <si>
    <t>รวม</t>
  </si>
  <si>
    <t>มหาวิทยาลัยแม่โจ้</t>
  </si>
  <si>
    <t>มหาวิทยาลัยเทคโนโลยีราชมงคลล้านนา</t>
  </si>
  <si>
    <t>มหาวิทยาลัยราชภัฏเชียงใหม่</t>
  </si>
  <si>
    <t xml:space="preserve">สถาบันวิจัยและพัฒนาพื้นที่สูง (องค์การมหาชน) </t>
  </si>
  <si>
    <t>สถาบันวิจัยดาราศาสตร์แห่งชาติ (องค์การมหาชน)</t>
  </si>
  <si>
    <t>สำนักงานพัฒนาพิงคนคร (องค์การมหาชน)</t>
  </si>
  <si>
    <t>องค์การบริหารส่วนจังหวัดเชียงใหม่</t>
  </si>
  <si>
    <t>ลงตารางรายงานา ผวจ</t>
  </si>
  <si>
    <t>ประชุม กรมการจังหวัด</t>
  </si>
  <si>
    <t>จำนวน</t>
  </si>
  <si>
    <t>เป้าหมาย Q 3</t>
  </si>
  <si>
    <t>สูงกว่าเป้าหมายร้อยละ</t>
  </si>
  <si>
    <t>เป้าหมาย</t>
  </si>
  <si>
    <t>Q 3</t>
  </si>
  <si>
    <t>ประชุม กรมการ จว</t>
  </si>
  <si>
    <t xml:space="preserve">การใช้จ่าย </t>
  </si>
  <si>
    <t>สำรองเงิน</t>
  </si>
  <si>
    <t>มีหนี้</t>
  </si>
  <si>
    <t>กรมจังหวัด</t>
  </si>
  <si>
    <t>งบประมาณประจำปี พ.ศ. 2565</t>
  </si>
  <si>
    <t xml:space="preserve">   ภาพรวม</t>
  </si>
  <si>
    <t xml:space="preserve">          -   </t>
  </si>
  <si>
    <t xml:space="preserve">   ประจำ</t>
  </si>
  <si>
    <t xml:space="preserve">   ลงทุน</t>
  </si>
  <si>
    <t>งบประมาณกันไว้เบิกเหลื่อมปี</t>
  </si>
  <si>
    <t xml:space="preserve">   ปี 64</t>
  </si>
  <si>
    <t xml:space="preserve">  - </t>
  </si>
  <si>
    <t>ค่าใช้จ่ายเพื่อแก้ไขปัญหา เยียวยา และฟื้นฟูเศรษฐกิจและสังคมฯ (โควิด 2019)</t>
  </si>
  <si>
    <t xml:space="preserve">   เงินกู้ </t>
  </si>
  <si>
    <t xml:space="preserve">   งบกลาง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</si>
</sst>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,,"/>
  </numFmts>
  <fonts count="2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ahoma"/>
      <family val="2"/>
      <scheme val="major"/>
    </font>
    <font>
      <sz val="11"/>
      <name val="Tahoma"/>
      <family val="2"/>
      <scheme val="major"/>
    </font>
    <font>
      <b/>
      <sz val="11"/>
      <name val="Tahoma"/>
      <family val="2"/>
      <scheme val="major"/>
    </font>
    <font>
      <b/>
      <sz val="10"/>
      <name val="Tahoma"/>
      <family val="2"/>
      <scheme val="major"/>
    </font>
    <font>
      <sz val="10"/>
      <name val="Tahoma"/>
      <family val="2"/>
      <scheme val="major"/>
    </font>
    <font>
      <b/>
      <sz val="11"/>
      <color rgb="FFFF0000"/>
      <name val="Tahoma"/>
      <family val="2"/>
      <scheme val="major"/>
    </font>
    <font>
      <sz val="11"/>
      <color rgb="FFFF0000"/>
      <name val="Tahoma"/>
      <family val="2"/>
      <scheme val="major"/>
    </font>
    <font>
      <b/>
      <sz val="11"/>
      <color rgb="FFC00000"/>
      <name val="Tahoma"/>
      <family val="2"/>
      <scheme val="major"/>
    </font>
    <font>
      <sz val="11"/>
      <color rgb="FFC00000"/>
      <name val="Tahoma"/>
      <family val="2"/>
      <scheme val="major"/>
    </font>
    <font>
      <sz val="9"/>
      <name val="Tahoma"/>
      <family val="2"/>
      <scheme val="major"/>
    </font>
    <font>
      <sz val="11"/>
      <color indexed="8"/>
      <name val="Tahoma"/>
      <family val="2"/>
      <scheme val="minor"/>
    </font>
    <font>
      <b/>
      <sz val="10"/>
      <color rgb="FFC00000"/>
      <name val="Tahoma"/>
      <family val="2"/>
      <scheme val="major"/>
    </font>
    <font>
      <sz val="11"/>
      <name val="Verdana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1"/>
      <color rgb="FFC00000"/>
      <name val="TH SarabunPSK"/>
      <family val="2"/>
    </font>
    <font>
      <sz val="11"/>
      <color rgb="FFFF0000"/>
      <name val="TH SarabunPSK"/>
      <family val="2"/>
    </font>
    <font>
      <sz val="11"/>
      <color rgb="FF0000CC"/>
      <name val="TH SarabunPSK"/>
      <family val="2"/>
    </font>
    <font>
      <sz val="11"/>
      <color rgb="FFC00000"/>
      <name val="TH SarabunPSK"/>
      <family val="2"/>
    </font>
    <font>
      <b/>
      <sz val="11"/>
      <color rgb="FF0000CC"/>
      <name val="TH SarabunPSK"/>
      <family val="2"/>
    </font>
    <font>
      <b/>
      <sz val="11"/>
      <color theme="1"/>
      <name val="TH SarabunPSK"/>
      <family val="2"/>
    </font>
    <font>
      <sz val="11"/>
      <color theme="5"/>
      <name val="TH SarabunPSK"/>
      <family val="2"/>
    </font>
    <font>
      <b/>
      <sz val="11"/>
      <color rgb="FFFFFFFF"/>
      <name val="TH SarabunPSK"/>
      <family val="2"/>
    </font>
    <font>
      <b/>
      <sz val="11"/>
      <color rgb="FF19708F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37B2DD"/>
        <bgColor indexed="64"/>
      </patternFill>
    </fill>
    <fill>
      <patternFill patternType="solid">
        <fgColor rgb="FF90DDF7"/>
        <bgColor indexed="64"/>
      </patternFill>
    </fill>
    <fill>
      <patternFill patternType="solid">
        <fgColor rgb="FFE8F2F4"/>
        <bgColor indexed="64"/>
      </patternFill>
    </fill>
    <fill>
      <patternFill patternType="solid">
        <fgColor rgb="FFB4E8FA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0.499984740745262"/>
      </bottom>
      <diagonal/>
    </border>
    <border>
      <left style="thick">
        <color indexed="64"/>
      </left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 style="thick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ck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ck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hair">
        <color rgb="FF000000"/>
      </bottom>
      <diagonal/>
    </border>
    <border>
      <left style="thin">
        <color rgb="FF000000"/>
      </left>
      <right style="thick">
        <color indexed="64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theme="1" tint="0.49998474074526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2" fontId="3" fillId="0" borderId="2" xfId="1" applyNumberFormat="1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187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87" fontId="4" fillId="2" borderId="6" xfId="0" applyNumberFormat="1" applyFont="1" applyFill="1" applyBorder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vertical="center"/>
    </xf>
    <xf numFmtId="2" fontId="3" fillId="0" borderId="7" xfId="0" applyNumberFormat="1" applyFont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4" fillId="2" borderId="7" xfId="1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2" fontId="3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2" fontId="4" fillId="2" borderId="8" xfId="1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2" fontId="3" fillId="0" borderId="9" xfId="0" applyNumberFormat="1" applyFont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187" fontId="5" fillId="0" borderId="10" xfId="1" applyNumberFormat="1" applyFont="1" applyFill="1" applyBorder="1" applyAlignment="1">
      <alignment horizontal="center" vertical="center" wrapText="1"/>
    </xf>
    <xf numFmtId="2" fontId="5" fillId="0" borderId="6" xfId="1" applyNumberFormat="1" applyFont="1" applyFill="1" applyBorder="1" applyAlignment="1">
      <alignment horizontal="center" vertical="center" wrapText="1"/>
    </xf>
    <xf numFmtId="187" fontId="5" fillId="0" borderId="11" xfId="1" applyNumberFormat="1" applyFont="1" applyFill="1" applyBorder="1" applyAlignment="1">
      <alignment horizontal="center" vertical="center" wrapText="1"/>
    </xf>
    <xf numFmtId="187" fontId="5" fillId="0" borderId="4" xfId="1" applyNumberFormat="1" applyFont="1" applyFill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187" fontId="5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vertical="center"/>
    </xf>
    <xf numFmtId="187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87" fontId="3" fillId="0" borderId="15" xfId="0" applyNumberFormat="1" applyFont="1" applyBorder="1" applyAlignment="1">
      <alignment vertical="center"/>
    </xf>
    <xf numFmtId="187" fontId="3" fillId="0" borderId="14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17" xfId="0" applyFont="1" applyBorder="1" applyAlignment="1">
      <alignment horizontal="left" vertical="center"/>
    </xf>
    <xf numFmtId="43" fontId="4" fillId="0" borderId="18" xfId="1" applyFont="1" applyFill="1" applyBorder="1" applyAlignment="1">
      <alignment horizontal="right" vertical="center" readingOrder="1"/>
    </xf>
    <xf numFmtId="187" fontId="7" fillId="0" borderId="19" xfId="1" applyNumberFormat="1" applyFont="1" applyFill="1" applyBorder="1" applyAlignment="1">
      <alignment vertical="center" readingOrder="1"/>
    </xf>
    <xf numFmtId="43" fontId="4" fillId="0" borderId="17" xfId="1" applyFont="1" applyFill="1" applyBorder="1" applyAlignment="1">
      <alignment vertical="center" readingOrder="1"/>
    </xf>
    <xf numFmtId="43" fontId="4" fillId="0" borderId="20" xfId="1" applyFont="1" applyFill="1" applyBorder="1" applyAlignment="1">
      <alignment horizontal="right" vertical="center" readingOrder="1"/>
    </xf>
    <xf numFmtId="2" fontId="4" fillId="0" borderId="19" xfId="1" applyNumberFormat="1" applyFont="1" applyFill="1" applyBorder="1" applyAlignment="1">
      <alignment horizontal="center" vertical="center"/>
    </xf>
    <xf numFmtId="2" fontId="7" fillId="0" borderId="21" xfId="1" applyNumberFormat="1" applyFont="1" applyFill="1" applyBorder="1" applyAlignment="1">
      <alignment horizontal="center" vertical="center"/>
    </xf>
    <xf numFmtId="43" fontId="4" fillId="0" borderId="22" xfId="1" applyFont="1" applyFill="1" applyBorder="1" applyAlignment="1">
      <alignment horizontal="right" vertical="center"/>
    </xf>
    <xf numFmtId="2" fontId="7" fillId="0" borderId="17" xfId="1" applyNumberFormat="1" applyFont="1" applyFill="1" applyBorder="1" applyAlignment="1">
      <alignment horizontal="center" vertical="center"/>
    </xf>
    <xf numFmtId="43" fontId="4" fillId="0" borderId="18" xfId="1" applyFont="1" applyFill="1" applyBorder="1" applyAlignment="1">
      <alignment horizontal="right" vertical="center"/>
    </xf>
    <xf numFmtId="1" fontId="3" fillId="0" borderId="2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6" fillId="0" borderId="0" xfId="0" applyNumberFormat="1" applyFont="1" applyAlignment="1">
      <alignment horizontal="left" vertical="center" wrapText="1"/>
    </xf>
    <xf numFmtId="18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7" xfId="0" applyFont="1" applyBorder="1" applyAlignment="1">
      <alignment horizontal="left" vertical="center"/>
    </xf>
    <xf numFmtId="43" fontId="3" fillId="0" borderId="18" xfId="1" applyFont="1" applyFill="1" applyBorder="1" applyAlignment="1">
      <alignment horizontal="right" vertical="center" readingOrder="1"/>
    </xf>
    <xf numFmtId="187" fontId="8" fillId="0" borderId="19" xfId="0" applyNumberFormat="1" applyFont="1" applyBorder="1" applyAlignment="1">
      <alignment horizontal="right" vertical="center"/>
    </xf>
    <xf numFmtId="43" fontId="3" fillId="0" borderId="17" xfId="1" applyFont="1" applyFill="1" applyBorder="1" applyAlignment="1">
      <alignment vertical="center" readingOrder="1"/>
    </xf>
    <xf numFmtId="43" fontId="3" fillId="0" borderId="20" xfId="1" applyFont="1" applyFill="1" applyBorder="1" applyAlignment="1">
      <alignment horizontal="right" vertical="center" readingOrder="1"/>
    </xf>
    <xf numFmtId="2" fontId="3" fillId="0" borderId="19" xfId="1" applyNumberFormat="1" applyFont="1" applyFill="1" applyBorder="1" applyAlignment="1">
      <alignment horizontal="center" vertical="center"/>
    </xf>
    <xf numFmtId="2" fontId="8" fillId="0" borderId="21" xfId="1" applyNumberFormat="1" applyFont="1" applyFill="1" applyBorder="1" applyAlignment="1">
      <alignment horizontal="center" vertical="center"/>
    </xf>
    <xf numFmtId="43" fontId="3" fillId="0" borderId="22" xfId="1" applyFont="1" applyFill="1" applyBorder="1" applyAlignment="1">
      <alignment horizontal="right" vertical="center"/>
    </xf>
    <xf numFmtId="2" fontId="8" fillId="0" borderId="17" xfId="1" applyNumberFormat="1" applyFont="1" applyFill="1" applyBorder="1" applyAlignment="1">
      <alignment horizontal="center" vertical="center"/>
    </xf>
    <xf numFmtId="43" fontId="3" fillId="0" borderId="18" xfId="1" applyFont="1" applyFill="1" applyBorder="1" applyAlignment="1">
      <alignment horizontal="right" vertical="center"/>
    </xf>
    <xf numFmtId="1" fontId="3" fillId="0" borderId="0" xfId="0" applyNumberFormat="1" applyFont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187" fontId="3" fillId="3" borderId="13" xfId="0" applyNumberFormat="1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87" fontId="3" fillId="3" borderId="15" xfId="0" applyNumberFormat="1" applyFont="1" applyFill="1" applyBorder="1" applyAlignment="1">
      <alignment vertical="center"/>
    </xf>
    <xf numFmtId="187" fontId="3" fillId="3" borderId="14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187" fontId="4" fillId="0" borderId="18" xfId="1" applyNumberFormat="1" applyFont="1" applyFill="1" applyBorder="1" applyAlignment="1">
      <alignment vertical="center" readingOrder="1"/>
    </xf>
    <xf numFmtId="187" fontId="4" fillId="0" borderId="19" xfId="1" applyNumberFormat="1" applyFont="1" applyFill="1" applyBorder="1" applyAlignment="1">
      <alignment vertical="center" readingOrder="1"/>
    </xf>
    <xf numFmtId="187" fontId="4" fillId="0" borderId="17" xfId="1" applyNumberFormat="1" applyFont="1" applyFill="1" applyBorder="1" applyAlignment="1">
      <alignment vertical="center" readingOrder="1"/>
    </xf>
    <xf numFmtId="187" fontId="4" fillId="0" borderId="20" xfId="1" applyNumberFormat="1" applyFont="1" applyFill="1" applyBorder="1" applyAlignment="1">
      <alignment horizontal="right" vertical="center" readingOrder="1"/>
    </xf>
    <xf numFmtId="187" fontId="4" fillId="0" borderId="22" xfId="1" applyNumberFormat="1" applyFont="1" applyFill="1" applyBorder="1" applyAlignment="1">
      <alignment horizontal="right" vertical="center"/>
    </xf>
    <xf numFmtId="187" fontId="4" fillId="0" borderId="18" xfId="1" applyNumberFormat="1" applyFont="1" applyFill="1" applyBorder="1" applyAlignment="1">
      <alignment horizontal="right" vertical="center"/>
    </xf>
    <xf numFmtId="43" fontId="4" fillId="0" borderId="0" xfId="0" applyNumberFormat="1" applyFont="1" applyAlignment="1">
      <alignment vertical="center"/>
    </xf>
    <xf numFmtId="187" fontId="3" fillId="0" borderId="24" xfId="1" applyNumberFormat="1" applyFont="1" applyBorder="1" applyAlignment="1">
      <alignment vertical="center"/>
    </xf>
    <xf numFmtId="187" fontId="3" fillId="4" borderId="19" xfId="0" applyNumberFormat="1" applyFont="1" applyFill="1" applyBorder="1" applyAlignment="1">
      <alignment horizontal="right" vertical="center"/>
    </xf>
    <xf numFmtId="187" fontId="3" fillId="0" borderId="25" xfId="1" applyNumberFormat="1" applyFont="1" applyBorder="1" applyAlignment="1">
      <alignment vertical="center"/>
    </xf>
    <xf numFmtId="187" fontId="3" fillId="0" borderId="26" xfId="1" applyNumberFormat="1" applyFont="1" applyBorder="1" applyAlignment="1">
      <alignment vertical="center"/>
    </xf>
    <xf numFmtId="187" fontId="3" fillId="0" borderId="22" xfId="1" applyNumberFormat="1" applyFont="1" applyFill="1" applyBorder="1" applyAlignment="1">
      <alignment horizontal="right" vertical="center"/>
    </xf>
    <xf numFmtId="187" fontId="3" fillId="0" borderId="18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87" fontId="3" fillId="0" borderId="27" xfId="0" applyNumberFormat="1" applyFont="1" applyBorder="1" applyAlignment="1">
      <alignment horizontal="right" vertical="center" wrapText="1" readingOrder="1"/>
    </xf>
    <xf numFmtId="4" fontId="3" fillId="0" borderId="0" xfId="0" applyNumberFormat="1" applyFont="1" applyAlignment="1">
      <alignment horizontal="right" vertical="center" wrapText="1" readingOrder="1"/>
    </xf>
    <xf numFmtId="187" fontId="3" fillId="0" borderId="28" xfId="0" applyNumberFormat="1" applyFont="1" applyBorder="1" applyAlignment="1">
      <alignment horizontal="right" vertical="center" wrapText="1" readingOrder="1"/>
    </xf>
    <xf numFmtId="187" fontId="3" fillId="0" borderId="0" xfId="0" applyNumberFormat="1" applyFont="1" applyAlignment="1">
      <alignment horizontal="right" vertical="center" wrapText="1" readingOrder="1"/>
    </xf>
    <xf numFmtId="43" fontId="3" fillId="0" borderId="19" xfId="1" applyFont="1" applyFill="1" applyBorder="1" applyAlignment="1">
      <alignment horizontal="center" vertical="center"/>
    </xf>
    <xf numFmtId="187" fontId="3" fillId="0" borderId="0" xfId="1" applyNumberFormat="1" applyFont="1" applyFill="1" applyAlignment="1">
      <alignment horizontal="center" vertical="center"/>
    </xf>
    <xf numFmtId="187" fontId="3" fillId="0" borderId="27" xfId="1" applyNumberFormat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10" fontId="3" fillId="0" borderId="0" xfId="2" applyNumberFormat="1" applyFont="1" applyFill="1" applyBorder="1" applyAlignment="1">
      <alignment horizontal="center" vertical="center"/>
    </xf>
    <xf numFmtId="43" fontId="3" fillId="0" borderId="28" xfId="1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/>
    </xf>
    <xf numFmtId="187" fontId="10" fillId="0" borderId="10" xfId="0" applyNumberFormat="1" applyFont="1" applyBorder="1" applyAlignment="1">
      <alignment horizontal="right" vertical="center" wrapText="1" readingOrder="1"/>
    </xf>
    <xf numFmtId="4" fontId="10" fillId="0" borderId="6" xfId="0" applyNumberFormat="1" applyFont="1" applyBorder="1" applyAlignment="1">
      <alignment horizontal="right" vertical="center" wrapText="1" readingOrder="1"/>
    </xf>
    <xf numFmtId="187" fontId="10" fillId="0" borderId="11" xfId="0" applyNumberFormat="1" applyFont="1" applyBorder="1" applyAlignment="1">
      <alignment horizontal="right" vertical="center" wrapText="1" readingOrder="1"/>
    </xf>
    <xf numFmtId="187" fontId="10" fillId="0" borderId="4" xfId="0" applyNumberFormat="1" applyFont="1" applyBorder="1" applyAlignment="1">
      <alignment horizontal="right" vertical="center" wrapText="1" readingOrder="1"/>
    </xf>
    <xf numFmtId="2" fontId="10" fillId="0" borderId="6" xfId="1" applyNumberFormat="1" applyFont="1" applyFill="1" applyBorder="1" applyAlignment="1">
      <alignment horizontal="center" vertical="center"/>
    </xf>
    <xf numFmtId="187" fontId="10" fillId="0" borderId="6" xfId="1" applyNumberFormat="1" applyFont="1" applyFill="1" applyBorder="1" applyAlignment="1">
      <alignment horizontal="center" vertical="center"/>
    </xf>
    <xf numFmtId="187" fontId="10" fillId="0" borderId="3" xfId="1" applyNumberFormat="1" applyFont="1" applyFill="1" applyBorder="1" applyAlignment="1">
      <alignment horizontal="center" vertical="center"/>
    </xf>
    <xf numFmtId="187" fontId="10" fillId="0" borderId="10" xfId="1" applyNumberFormat="1" applyFont="1" applyFill="1" applyBorder="1" applyAlignment="1">
      <alignment horizontal="center" vertical="center"/>
    </xf>
    <xf numFmtId="10" fontId="10" fillId="0" borderId="6" xfId="2" applyNumberFormat="1" applyFont="1" applyFill="1" applyBorder="1" applyAlignment="1">
      <alignment horizontal="center" vertical="center"/>
    </xf>
    <xf numFmtId="43" fontId="10" fillId="0" borderId="6" xfId="1" applyFont="1" applyFill="1" applyBorder="1" applyAlignment="1">
      <alignment horizontal="center" vertical="center" wrapText="1"/>
    </xf>
    <xf numFmtId="4" fontId="10" fillId="0" borderId="11" xfId="1" applyNumberFormat="1" applyFont="1" applyFill="1" applyBorder="1" applyAlignment="1">
      <alignment horizontal="right" vertical="center" wrapText="1"/>
    </xf>
    <xf numFmtId="187" fontId="10" fillId="0" borderId="4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87" fontId="9" fillId="0" borderId="10" xfId="1" applyNumberFormat="1" applyFont="1" applyFill="1" applyBorder="1" applyAlignment="1">
      <alignment horizontal="right" vertical="center" wrapText="1" readingOrder="1"/>
    </xf>
    <xf numFmtId="187" fontId="9" fillId="0" borderId="6" xfId="1" applyNumberFormat="1" applyFont="1" applyFill="1" applyBorder="1" applyAlignment="1">
      <alignment horizontal="right" vertical="center" wrapText="1" readingOrder="1"/>
    </xf>
    <xf numFmtId="187" fontId="9" fillId="0" borderId="11" xfId="1" applyNumberFormat="1" applyFont="1" applyFill="1" applyBorder="1" applyAlignment="1">
      <alignment horizontal="right" vertical="center" wrapText="1" readingOrder="1"/>
    </xf>
    <xf numFmtId="187" fontId="9" fillId="0" borderId="4" xfId="1" applyNumberFormat="1" applyFont="1" applyFill="1" applyBorder="1" applyAlignment="1">
      <alignment horizontal="right" vertical="center" wrapText="1" readingOrder="1"/>
    </xf>
    <xf numFmtId="2" fontId="9" fillId="0" borderId="6" xfId="1" applyNumberFormat="1" applyFont="1" applyFill="1" applyBorder="1" applyAlignment="1">
      <alignment horizontal="center" vertical="center"/>
    </xf>
    <xf numFmtId="2" fontId="9" fillId="0" borderId="19" xfId="1" applyNumberFormat="1" applyFont="1" applyFill="1" applyBorder="1" applyAlignment="1">
      <alignment horizontal="center" vertical="center"/>
    </xf>
    <xf numFmtId="2" fontId="9" fillId="0" borderId="3" xfId="1" applyNumberFormat="1" applyFont="1" applyFill="1" applyBorder="1" applyAlignment="1">
      <alignment horizontal="center" vertical="center"/>
    </xf>
    <xf numFmtId="187" fontId="9" fillId="0" borderId="10" xfId="1" applyNumberFormat="1" applyFont="1" applyFill="1" applyBorder="1" applyAlignment="1">
      <alignment horizontal="right" vertical="center"/>
    </xf>
    <xf numFmtId="2" fontId="9" fillId="0" borderId="11" xfId="1" applyNumberFormat="1" applyFont="1" applyFill="1" applyBorder="1" applyAlignment="1">
      <alignment horizontal="center" vertical="center"/>
    </xf>
    <xf numFmtId="187" fontId="9" fillId="0" borderId="4" xfId="1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87" fontId="10" fillId="0" borderId="29" xfId="1" applyNumberFormat="1" applyFont="1" applyBorder="1" applyAlignment="1">
      <alignment horizontal="right" vertical="center" wrapText="1"/>
    </xf>
    <xf numFmtId="187" fontId="10" fillId="0" borderId="6" xfId="1" applyNumberFormat="1" applyFont="1" applyFill="1" applyBorder="1" applyAlignment="1">
      <alignment horizontal="right" vertical="center" wrapText="1" readingOrder="1"/>
    </xf>
    <xf numFmtId="187" fontId="10" fillId="0" borderId="30" xfId="1" applyNumberFormat="1" applyFont="1" applyBorder="1" applyAlignment="1">
      <alignment horizontal="right" vertical="center" wrapText="1"/>
    </xf>
    <xf numFmtId="187" fontId="10" fillId="0" borderId="31" xfId="1" applyNumberFormat="1" applyFont="1" applyBorder="1" applyAlignment="1">
      <alignment horizontal="right" vertical="center" wrapText="1"/>
    </xf>
    <xf numFmtId="2" fontId="10" fillId="0" borderId="19" xfId="1" applyNumberFormat="1" applyFont="1" applyFill="1" applyBorder="1" applyAlignment="1">
      <alignment horizontal="center" vertical="center"/>
    </xf>
    <xf numFmtId="2" fontId="10" fillId="0" borderId="3" xfId="1" applyNumberFormat="1" applyFont="1" applyFill="1" applyBorder="1" applyAlignment="1">
      <alignment horizontal="center" vertical="center"/>
    </xf>
    <xf numFmtId="187" fontId="10" fillId="0" borderId="10" xfId="1" applyNumberFormat="1" applyFont="1" applyFill="1" applyBorder="1" applyAlignment="1">
      <alignment horizontal="right" vertical="center"/>
    </xf>
    <xf numFmtId="2" fontId="10" fillId="0" borderId="11" xfId="1" applyNumberFormat="1" applyFont="1" applyFill="1" applyBorder="1" applyAlignment="1">
      <alignment horizontal="center" vertical="center"/>
    </xf>
    <xf numFmtId="187" fontId="10" fillId="0" borderId="4" xfId="1" applyNumberFormat="1" applyFont="1" applyFill="1" applyBorder="1" applyAlignment="1">
      <alignment horizontal="right" vertical="center"/>
    </xf>
    <xf numFmtId="187" fontId="10" fillId="0" borderId="32" xfId="1" applyNumberFormat="1" applyFont="1" applyBorder="1" applyAlignment="1">
      <alignment horizontal="right" vertical="center" wrapText="1"/>
    </xf>
    <xf numFmtId="187" fontId="10" fillId="0" borderId="6" xfId="0" applyNumberFormat="1" applyFont="1" applyBorder="1" applyAlignment="1">
      <alignment horizontal="right" vertical="center" wrapText="1" readingOrder="1"/>
    </xf>
    <xf numFmtId="187" fontId="10" fillId="0" borderId="4" xfId="1" applyNumberFormat="1" applyFont="1" applyFill="1" applyBorder="1" applyAlignment="1">
      <alignment horizontal="center" vertical="center"/>
    </xf>
    <xf numFmtId="187" fontId="9" fillId="0" borderId="4" xfId="0" applyNumberFormat="1" applyFont="1" applyBorder="1" applyAlignment="1">
      <alignment horizontal="right" vertical="center" wrapText="1" readingOrder="1"/>
    </xf>
    <xf numFmtId="187" fontId="10" fillId="0" borderId="31" xfId="0" applyNumberFormat="1" applyFont="1" applyBorder="1" applyAlignment="1">
      <alignment horizontal="right" vertical="center" wrapText="1"/>
    </xf>
    <xf numFmtId="0" fontId="4" fillId="5" borderId="21" xfId="0" applyFont="1" applyFill="1" applyBorder="1" applyAlignment="1">
      <alignment vertical="center"/>
    </xf>
    <xf numFmtId="187" fontId="3" fillId="5" borderId="18" xfId="0" applyNumberFormat="1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2" fontId="3" fillId="5" borderId="18" xfId="0" applyNumberFormat="1" applyFont="1" applyFill="1" applyBorder="1" applyAlignment="1">
      <alignment vertical="center"/>
    </xf>
    <xf numFmtId="187" fontId="4" fillId="5" borderId="18" xfId="1" applyNumberFormat="1" applyFont="1" applyFill="1" applyBorder="1" applyAlignment="1">
      <alignment horizontal="right" vertical="center"/>
    </xf>
    <xf numFmtId="0" fontId="3" fillId="5" borderId="20" xfId="0" applyFont="1" applyFill="1" applyBorder="1" applyAlignment="1">
      <alignment vertical="center"/>
    </xf>
    <xf numFmtId="0" fontId="4" fillId="0" borderId="21" xfId="0" applyFont="1" applyBorder="1" applyAlignment="1">
      <alignment horizontal="left" vertical="center"/>
    </xf>
    <xf numFmtId="187" fontId="4" fillId="0" borderId="19" xfId="1" applyNumberFormat="1" applyFont="1" applyFill="1" applyBorder="1" applyAlignment="1">
      <alignment horizontal="right" vertical="center"/>
    </xf>
    <xf numFmtId="187" fontId="4" fillId="0" borderId="17" xfId="1" applyNumberFormat="1" applyFont="1" applyFill="1" applyBorder="1" applyAlignment="1">
      <alignment horizontal="right" vertical="center"/>
    </xf>
    <xf numFmtId="187" fontId="4" fillId="0" borderId="20" xfId="1" applyNumberFormat="1" applyFont="1" applyFill="1" applyBorder="1" applyAlignment="1">
      <alignment horizontal="right" vertical="center"/>
    </xf>
    <xf numFmtId="4" fontId="4" fillId="0" borderId="19" xfId="1" applyNumberFormat="1" applyFont="1" applyFill="1" applyBorder="1" applyAlignment="1">
      <alignment horizontal="center" vertical="center"/>
    </xf>
    <xf numFmtId="4" fontId="4" fillId="0" borderId="21" xfId="1" applyNumberFormat="1" applyFont="1" applyFill="1" applyBorder="1" applyAlignment="1">
      <alignment horizontal="center" vertical="center"/>
    </xf>
    <xf numFmtId="2" fontId="4" fillId="0" borderId="17" xfId="1" applyNumberFormat="1" applyFont="1" applyFill="1" applyBorder="1" applyAlignment="1">
      <alignment horizontal="center" vertical="center"/>
    </xf>
    <xf numFmtId="43" fontId="3" fillId="0" borderId="19" xfId="0" applyNumberFormat="1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43" fontId="3" fillId="0" borderId="0" xfId="1" applyFont="1" applyAlignment="1">
      <alignment vertical="center"/>
    </xf>
    <xf numFmtId="2" fontId="4" fillId="0" borderId="20" xfId="1" applyNumberFormat="1" applyFont="1" applyFill="1" applyBorder="1" applyAlignment="1">
      <alignment horizontal="center" vertical="center"/>
    </xf>
    <xf numFmtId="4" fontId="4" fillId="0" borderId="17" xfId="1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43" fontId="4" fillId="0" borderId="0" xfId="1" applyFont="1" applyAlignment="1">
      <alignment vertical="center"/>
    </xf>
    <xf numFmtId="0" fontId="3" fillId="0" borderId="21" xfId="0" applyFont="1" applyBorder="1" applyAlignment="1">
      <alignment horizontal="left" vertical="center"/>
    </xf>
    <xf numFmtId="187" fontId="3" fillId="0" borderId="19" xfId="1" applyNumberFormat="1" applyFont="1" applyFill="1" applyBorder="1" applyAlignment="1">
      <alignment horizontal="right" vertical="center"/>
    </xf>
    <xf numFmtId="187" fontId="3" fillId="0" borderId="17" xfId="1" applyNumberFormat="1" applyFont="1" applyFill="1" applyBorder="1" applyAlignment="1">
      <alignment horizontal="right" vertical="center"/>
    </xf>
    <xf numFmtId="187" fontId="3" fillId="0" borderId="20" xfId="1" applyNumberFormat="1" applyFont="1" applyFill="1" applyBorder="1" applyAlignment="1">
      <alignment horizontal="right" vertical="center"/>
    </xf>
    <xf numFmtId="4" fontId="3" fillId="0" borderId="19" xfId="1" applyNumberFormat="1" applyFont="1" applyFill="1" applyBorder="1" applyAlignment="1">
      <alignment horizontal="center" vertical="center"/>
    </xf>
    <xf numFmtId="4" fontId="3" fillId="0" borderId="21" xfId="1" applyNumberFormat="1" applyFont="1" applyFill="1" applyBorder="1" applyAlignment="1">
      <alignment horizontal="center" vertical="center"/>
    </xf>
    <xf numFmtId="4" fontId="3" fillId="0" borderId="17" xfId="1" applyNumberFormat="1" applyFont="1" applyFill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187" fontId="3" fillId="0" borderId="20" xfId="3" applyNumberFormat="1" applyFont="1" applyBorder="1" applyAlignment="1">
      <alignment vertical="center"/>
    </xf>
    <xf numFmtId="187" fontId="3" fillId="0" borderId="17" xfId="3" applyNumberFormat="1" applyFont="1" applyBorder="1" applyAlignment="1">
      <alignment vertical="center"/>
    </xf>
    <xf numFmtId="187" fontId="3" fillId="0" borderId="22" xfId="3" applyNumberFormat="1" applyFont="1" applyBorder="1" applyAlignment="1">
      <alignment vertical="center"/>
    </xf>
    <xf numFmtId="4" fontId="8" fillId="0" borderId="19" xfId="1" applyNumberFormat="1" applyFont="1" applyFill="1" applyBorder="1" applyAlignment="1">
      <alignment horizontal="center" vertical="center"/>
    </xf>
    <xf numFmtId="4" fontId="8" fillId="0" borderId="21" xfId="1" applyNumberFormat="1" applyFont="1" applyFill="1" applyBorder="1" applyAlignment="1">
      <alignment horizontal="center" vertical="center"/>
    </xf>
    <xf numFmtId="187" fontId="3" fillId="0" borderId="33" xfId="1" applyNumberFormat="1" applyFont="1" applyFill="1" applyBorder="1" applyAlignment="1">
      <alignment horizontal="right" vertical="center"/>
    </xf>
    <xf numFmtId="2" fontId="3" fillId="0" borderId="17" xfId="1" applyNumberFormat="1" applyFont="1" applyFill="1" applyBorder="1" applyAlignment="1">
      <alignment vertical="center"/>
    </xf>
    <xf numFmtId="187" fontId="3" fillId="0" borderId="0" xfId="1" applyNumberFormat="1" applyFont="1" applyFill="1" applyAlignment="1">
      <alignment vertical="center"/>
    </xf>
    <xf numFmtId="4" fontId="3" fillId="0" borderId="34" xfId="1" applyNumberFormat="1" applyFont="1" applyFill="1" applyBorder="1" applyAlignment="1">
      <alignment horizontal="center" vertical="center"/>
    </xf>
    <xf numFmtId="4" fontId="8" fillId="0" borderId="17" xfId="1" applyNumberFormat="1" applyFont="1" applyFill="1" applyBorder="1" applyAlignment="1">
      <alignment horizontal="center" vertical="center"/>
    </xf>
    <xf numFmtId="187" fontId="4" fillId="0" borderId="33" xfId="1" applyNumberFormat="1" applyFont="1" applyFill="1" applyBorder="1" applyAlignment="1">
      <alignment horizontal="right" vertical="center"/>
    </xf>
    <xf numFmtId="2" fontId="4" fillId="0" borderId="17" xfId="1" applyNumberFormat="1" applyFont="1" applyFill="1" applyBorder="1" applyAlignment="1">
      <alignment vertical="center"/>
    </xf>
    <xf numFmtId="43" fontId="4" fillId="0" borderId="0" xfId="1" applyFont="1" applyFill="1" applyAlignment="1">
      <alignment vertical="center"/>
    </xf>
    <xf numFmtId="2" fontId="3" fillId="0" borderId="17" xfId="1" applyNumberFormat="1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vertical="center"/>
    </xf>
    <xf numFmtId="187" fontId="4" fillId="6" borderId="18" xfId="0" applyNumberFormat="1" applyFont="1" applyFill="1" applyBorder="1" applyAlignment="1">
      <alignment horizontal="left" vertical="center"/>
    </xf>
    <xf numFmtId="0" fontId="4" fillId="6" borderId="18" xfId="0" applyFont="1" applyFill="1" applyBorder="1" applyAlignment="1">
      <alignment horizontal="left" vertical="center"/>
    </xf>
    <xf numFmtId="0" fontId="9" fillId="6" borderId="18" xfId="0" applyFont="1" applyFill="1" applyBorder="1" applyAlignment="1">
      <alignment horizontal="left" vertical="center"/>
    </xf>
    <xf numFmtId="187" fontId="4" fillId="6" borderId="18" xfId="0" applyNumberFormat="1" applyFont="1" applyFill="1" applyBorder="1" applyAlignment="1">
      <alignment horizontal="right" vertical="center"/>
    </xf>
    <xf numFmtId="0" fontId="4" fillId="6" borderId="20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5" fillId="0" borderId="17" xfId="0" applyFont="1" applyBorder="1" applyAlignment="1">
      <alignment horizontal="center" vertical="center"/>
    </xf>
    <xf numFmtId="187" fontId="5" fillId="0" borderId="20" xfId="1" applyNumberFormat="1" applyFont="1" applyFill="1" applyBorder="1" applyAlignment="1">
      <alignment horizontal="center" vertical="center" wrapText="1"/>
    </xf>
    <xf numFmtId="2" fontId="5" fillId="0" borderId="19" xfId="1" applyNumberFormat="1" applyFont="1" applyFill="1" applyBorder="1" applyAlignment="1">
      <alignment horizontal="center" vertical="center" wrapText="1"/>
    </xf>
    <xf numFmtId="187" fontId="5" fillId="0" borderId="19" xfId="1" applyNumberFormat="1" applyFont="1" applyFill="1" applyBorder="1" applyAlignment="1">
      <alignment horizontal="center" vertical="center" wrapText="1"/>
    </xf>
    <xf numFmtId="2" fontId="5" fillId="0" borderId="35" xfId="0" applyNumberFormat="1" applyFont="1" applyBorder="1" applyAlignment="1">
      <alignment horizontal="center" vertical="center" wrapText="1"/>
    </xf>
    <xf numFmtId="49" fontId="13" fillId="0" borderId="35" xfId="0" applyNumberFormat="1" applyFont="1" applyBorder="1" applyAlignment="1">
      <alignment horizontal="center" vertical="center" wrapText="1"/>
    </xf>
    <xf numFmtId="187" fontId="5" fillId="0" borderId="35" xfId="1" applyNumberFormat="1" applyFont="1" applyFill="1" applyBorder="1" applyAlignment="1">
      <alignment horizontal="center" vertical="center" wrapText="1"/>
    </xf>
    <xf numFmtId="187" fontId="5" fillId="0" borderId="35" xfId="0" applyNumberFormat="1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0" borderId="36" xfId="0" applyFont="1" applyBorder="1" applyAlignment="1">
      <alignment horizontal="center" vertical="center"/>
    </xf>
    <xf numFmtId="187" fontId="14" fillId="0" borderId="6" xfId="0" applyNumberFormat="1" applyFont="1" applyBorder="1" applyAlignment="1">
      <alignment horizontal="right" vertical="center"/>
    </xf>
    <xf numFmtId="187" fontId="14" fillId="0" borderId="6" xfId="3" applyNumberFormat="1" applyFont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43" fontId="3" fillId="0" borderId="5" xfId="1" applyFont="1" applyFill="1" applyBorder="1" applyAlignment="1">
      <alignment horizontal="center" vertical="center"/>
    </xf>
    <xf numFmtId="187" fontId="3" fillId="0" borderId="5" xfId="1" applyNumberFormat="1" applyFont="1" applyFill="1" applyBorder="1" applyAlignment="1">
      <alignment horizontal="right" vertical="center"/>
    </xf>
    <xf numFmtId="187" fontId="14" fillId="0" borderId="5" xfId="3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3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Fill="1" applyBorder="1" applyAlignment="1">
      <alignment horizontal="right" vertical="center"/>
    </xf>
    <xf numFmtId="43" fontId="3" fillId="0" borderId="0" xfId="1" applyFont="1" applyFill="1" applyBorder="1" applyAlignment="1">
      <alignment vertical="center"/>
    </xf>
    <xf numFmtId="187" fontId="3" fillId="0" borderId="0" xfId="1" applyNumberFormat="1" applyFont="1" applyFill="1" applyBorder="1" applyAlignment="1">
      <alignment vertical="center"/>
    </xf>
    <xf numFmtId="2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187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87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15" fillId="0" borderId="37" xfId="0" applyFont="1" applyBorder="1" applyAlignment="1">
      <alignment horizontal="center" vertical="center" wrapText="1"/>
    </xf>
    <xf numFmtId="187" fontId="16" fillId="0" borderId="37" xfId="0" applyNumberFormat="1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187" fontId="16" fillId="0" borderId="38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87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0" fontId="15" fillId="0" borderId="39" xfId="0" applyFont="1" applyBorder="1" applyAlignment="1">
      <alignment horizontal="center" vertical="center" wrapText="1"/>
    </xf>
    <xf numFmtId="187" fontId="16" fillId="0" borderId="39" xfId="0" applyNumberFormat="1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187" fontId="16" fillId="0" borderId="40" xfId="0" applyNumberFormat="1" applyFont="1" applyBorder="1" applyAlignment="1">
      <alignment horizontal="center" vertical="center" wrapText="1"/>
    </xf>
    <xf numFmtId="2" fontId="16" fillId="0" borderId="0" xfId="0" applyNumberFormat="1" applyFont="1" applyAlignment="1">
      <alignment horizontal="right" vertical="center"/>
    </xf>
    <xf numFmtId="0" fontId="15" fillId="0" borderId="39" xfId="0" applyFont="1" applyBorder="1" applyAlignment="1">
      <alignment vertical="center" wrapText="1"/>
    </xf>
    <xf numFmtId="43" fontId="16" fillId="0" borderId="6" xfId="1" applyFont="1" applyFill="1" applyBorder="1" applyAlignment="1">
      <alignment vertical="center" readingOrder="1"/>
    </xf>
    <xf numFmtId="2" fontId="16" fillId="0" borderId="40" xfId="1" applyNumberFormat="1" applyFont="1" applyBorder="1" applyAlignment="1">
      <alignment horizontal="center" vertical="center"/>
    </xf>
    <xf numFmtId="2" fontId="16" fillId="3" borderId="6" xfId="0" applyNumberFormat="1" applyFont="1" applyFill="1" applyBorder="1" applyAlignment="1">
      <alignment horizontal="center" vertical="center"/>
    </xf>
    <xf numFmtId="43" fontId="16" fillId="0" borderId="40" xfId="0" applyNumberFormat="1" applyFont="1" applyBorder="1" applyAlignment="1">
      <alignment horizontal="center" vertical="center" wrapText="1"/>
    </xf>
    <xf numFmtId="43" fontId="15" fillId="0" borderId="40" xfId="1" applyFont="1" applyBorder="1" applyAlignment="1">
      <alignment horizontal="center" vertical="center" wrapText="1"/>
    </xf>
    <xf numFmtId="2" fontId="16" fillId="0" borderId="6" xfId="0" applyNumberFormat="1" applyFont="1" applyBorder="1" applyAlignment="1">
      <alignment horizontal="right" vertical="center"/>
    </xf>
    <xf numFmtId="43" fontId="16" fillId="0" borderId="40" xfId="1" applyFont="1" applyBorder="1" applyAlignment="1">
      <alignment horizontal="center" vertical="center" wrapText="1"/>
    </xf>
    <xf numFmtId="43" fontId="16" fillId="0" borderId="0" xfId="1" applyFont="1" applyFill="1" applyAlignment="1">
      <alignment vertical="center"/>
    </xf>
    <xf numFmtId="43" fontId="16" fillId="0" borderId="4" xfId="1" applyFont="1" applyFill="1" applyBorder="1" applyAlignment="1">
      <alignment vertical="center" readingOrder="1"/>
    </xf>
    <xf numFmtId="43" fontId="16" fillId="0" borderId="0" xfId="1" applyFont="1" applyFill="1" applyBorder="1" applyAlignment="1">
      <alignment vertical="center" readingOrder="1"/>
    </xf>
    <xf numFmtId="187" fontId="16" fillId="0" borderId="0" xfId="0" applyNumberFormat="1" applyFont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 wrapText="1"/>
    </xf>
    <xf numFmtId="187" fontId="16" fillId="0" borderId="0" xfId="0" applyNumberFormat="1" applyFont="1" applyAlignment="1">
      <alignment horizontal="right" vertical="center"/>
    </xf>
    <xf numFmtId="187" fontId="16" fillId="0" borderId="0" xfId="1" applyNumberFormat="1" applyFont="1" applyFill="1" applyBorder="1" applyAlignment="1">
      <alignment horizontal="right" vertical="center"/>
    </xf>
    <xf numFmtId="43" fontId="16" fillId="0" borderId="0" xfId="1" applyFont="1" applyFill="1" applyBorder="1" applyAlignment="1">
      <alignment horizontal="right" vertical="center"/>
    </xf>
    <xf numFmtId="43" fontId="16" fillId="0" borderId="0" xfId="1" applyFont="1" applyFill="1" applyBorder="1" applyAlignment="1">
      <alignment horizontal="center" vertical="center"/>
    </xf>
    <xf numFmtId="0" fontId="16" fillId="0" borderId="37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7" fillId="0" borderId="39" xfId="0" applyFont="1" applyBorder="1" applyAlignment="1">
      <alignment vertical="center" wrapText="1"/>
    </xf>
    <xf numFmtId="187" fontId="17" fillId="0" borderId="40" xfId="1" applyNumberFormat="1" applyFont="1" applyBorder="1" applyAlignment="1">
      <alignment horizontal="right" vertical="center"/>
    </xf>
    <xf numFmtId="187" fontId="17" fillId="0" borderId="40" xfId="0" applyNumberFormat="1" applyFont="1" applyBorder="1" applyAlignment="1">
      <alignment horizontal="right" vertical="center"/>
    </xf>
    <xf numFmtId="4" fontId="17" fillId="0" borderId="40" xfId="0" applyNumberFormat="1" applyFont="1" applyBorder="1" applyAlignment="1">
      <alignment horizontal="center" vertical="center" wrapText="1"/>
    </xf>
    <xf numFmtId="0" fontId="16" fillId="0" borderId="39" xfId="0" applyFont="1" applyBorder="1" applyAlignment="1">
      <alignment vertical="center" wrapText="1"/>
    </xf>
    <xf numFmtId="187" fontId="16" fillId="0" borderId="40" xfId="1" applyNumberFormat="1" applyFont="1" applyBorder="1" applyAlignment="1">
      <alignment horizontal="right" vertical="center"/>
    </xf>
    <xf numFmtId="4" fontId="16" fillId="0" borderId="40" xfId="0" applyNumberFormat="1" applyFont="1" applyBorder="1" applyAlignment="1">
      <alignment horizontal="center" vertical="center" wrapText="1"/>
    </xf>
    <xf numFmtId="187" fontId="16" fillId="0" borderId="40" xfId="0" applyNumberFormat="1" applyFont="1" applyBorder="1" applyAlignment="1">
      <alignment horizontal="right" vertical="center"/>
    </xf>
    <xf numFmtId="2" fontId="16" fillId="0" borderId="0" xfId="0" applyNumberFormat="1" applyFont="1" applyAlignment="1">
      <alignment horizontal="center" vertical="center"/>
    </xf>
    <xf numFmtId="4" fontId="15" fillId="0" borderId="39" xfId="0" applyNumberFormat="1" applyFont="1" applyBorder="1" applyAlignment="1">
      <alignment horizontal="center" vertical="center" wrapText="1"/>
    </xf>
    <xf numFmtId="2" fontId="16" fillId="0" borderId="40" xfId="0" applyNumberFormat="1" applyFont="1" applyBorder="1" applyAlignment="1">
      <alignment horizontal="center" vertical="center" wrapText="1"/>
    </xf>
    <xf numFmtId="187" fontId="16" fillId="0" borderId="6" xfId="1" applyNumberFormat="1" applyFont="1" applyFill="1" applyBorder="1" applyAlignment="1">
      <alignment horizontal="center" vertical="center"/>
    </xf>
    <xf numFmtId="2" fontId="16" fillId="0" borderId="6" xfId="0" applyNumberFormat="1" applyFont="1" applyBorder="1" applyAlignment="1">
      <alignment horizontal="center" vertical="center"/>
    </xf>
    <xf numFmtId="2" fontId="17" fillId="0" borderId="3" xfId="0" applyNumberFormat="1" applyFont="1" applyBorder="1" applyAlignment="1">
      <alignment horizontal="center" vertical="center" wrapText="1"/>
    </xf>
    <xf numFmtId="2" fontId="17" fillId="0" borderId="4" xfId="0" applyNumberFormat="1" applyFont="1" applyBorder="1" applyAlignment="1">
      <alignment horizontal="center" vertical="center" wrapText="1"/>
    </xf>
    <xf numFmtId="2" fontId="17" fillId="5" borderId="41" xfId="0" applyNumberFormat="1" applyFont="1" applyFill="1" applyBorder="1" applyAlignment="1">
      <alignment horizontal="left" vertical="center"/>
    </xf>
    <xf numFmtId="0" fontId="17" fillId="5" borderId="42" xfId="0" applyFont="1" applyFill="1" applyBorder="1" applyAlignment="1">
      <alignment vertical="center"/>
    </xf>
    <xf numFmtId="0" fontId="18" fillId="5" borderId="42" xfId="0" applyFont="1" applyFill="1" applyBorder="1" applyAlignment="1">
      <alignment vertical="center"/>
    </xf>
    <xf numFmtId="187" fontId="16" fillId="5" borderId="43" xfId="0" applyNumberFormat="1" applyFont="1" applyFill="1" applyBorder="1" applyAlignment="1">
      <alignment horizontal="center" vertical="center"/>
    </xf>
    <xf numFmtId="187" fontId="16" fillId="0" borderId="6" xfId="1" applyNumberFormat="1" applyFont="1" applyFill="1" applyBorder="1" applyAlignment="1">
      <alignment horizontal="right" vertical="center"/>
    </xf>
    <xf numFmtId="187" fontId="17" fillId="0" borderId="6" xfId="0" applyNumberFormat="1" applyFont="1" applyBorder="1" applyAlignment="1">
      <alignment horizontal="center" vertical="center" wrapText="1"/>
    </xf>
    <xf numFmtId="187" fontId="16" fillId="0" borderId="6" xfId="0" applyNumberFormat="1" applyFont="1" applyBorder="1" applyAlignment="1">
      <alignment horizontal="center" vertical="center" wrapText="1"/>
    </xf>
    <xf numFmtId="2" fontId="16" fillId="5" borderId="44" xfId="0" applyNumberFormat="1" applyFont="1" applyFill="1" applyBorder="1" applyAlignment="1">
      <alignment horizontal="left" vertical="center"/>
    </xf>
    <xf numFmtId="0" fontId="16" fillId="5" borderId="44" xfId="0" applyFont="1" applyFill="1" applyBorder="1" applyAlignment="1">
      <alignment vertical="center"/>
    </xf>
    <xf numFmtId="0" fontId="16" fillId="5" borderId="4" xfId="0" applyFont="1" applyFill="1" applyBorder="1" applyAlignment="1">
      <alignment vertical="center"/>
    </xf>
    <xf numFmtId="187" fontId="16" fillId="5" borderId="3" xfId="1" applyNumberFormat="1" applyFont="1" applyFill="1" applyBorder="1" applyAlignment="1">
      <alignment vertical="center"/>
    </xf>
    <xf numFmtId="43" fontId="16" fillId="0" borderId="6" xfId="1" applyFont="1" applyFill="1" applyBorder="1" applyAlignment="1">
      <alignment horizontal="right" vertical="center"/>
    </xf>
    <xf numFmtId="187" fontId="17" fillId="0" borderId="6" xfId="1" applyNumberFormat="1" applyFont="1" applyFill="1" applyBorder="1" applyAlignment="1">
      <alignment horizontal="right" vertical="center"/>
    </xf>
    <xf numFmtId="187" fontId="17" fillId="5" borderId="6" xfId="1" applyNumberFormat="1" applyFont="1" applyFill="1" applyBorder="1" applyAlignment="1">
      <alignment horizontal="right" vertical="center"/>
    </xf>
    <xf numFmtId="187" fontId="16" fillId="5" borderId="6" xfId="1" applyNumberFormat="1" applyFont="1" applyFill="1" applyBorder="1" applyAlignment="1">
      <alignment horizontal="center" vertical="center"/>
    </xf>
    <xf numFmtId="187" fontId="16" fillId="0" borderId="0" xfId="1" applyNumberFormat="1" applyFont="1" applyFill="1" applyAlignment="1">
      <alignment horizontal="right" vertical="center"/>
    </xf>
    <xf numFmtId="43" fontId="16" fillId="0" borderId="0" xfId="1" applyFont="1" applyFill="1" applyAlignment="1">
      <alignment horizontal="right" vertical="center"/>
    </xf>
    <xf numFmtId="2" fontId="16" fillId="5" borderId="1" xfId="0" applyNumberFormat="1" applyFont="1" applyFill="1" applyBorder="1" applyAlignment="1">
      <alignment horizontal="left" vertical="center"/>
    </xf>
    <xf numFmtId="0" fontId="16" fillId="5" borderId="1" xfId="0" applyFont="1" applyFill="1" applyBorder="1" applyAlignment="1">
      <alignment vertical="center"/>
    </xf>
    <xf numFmtId="0" fontId="16" fillId="5" borderId="45" xfId="0" applyFont="1" applyFill="1" applyBorder="1" applyAlignment="1">
      <alignment vertical="center"/>
    </xf>
    <xf numFmtId="187" fontId="16" fillId="5" borderId="46" xfId="1" applyNumberFormat="1" applyFont="1" applyFill="1" applyBorder="1" applyAlignment="1">
      <alignment vertical="center"/>
    </xf>
    <xf numFmtId="2" fontId="16" fillId="5" borderId="44" xfId="0" applyNumberFormat="1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vertical="center"/>
    </xf>
    <xf numFmtId="187" fontId="17" fillId="5" borderId="3" xfId="1" applyNumberFormat="1" applyFont="1" applyFill="1" applyBorder="1" applyAlignment="1">
      <alignment vertical="center"/>
    </xf>
    <xf numFmtId="9" fontId="16" fillId="0" borderId="0" xfId="2" applyFont="1" applyFill="1" applyAlignment="1">
      <alignment vertical="center"/>
    </xf>
    <xf numFmtId="2" fontId="16" fillId="0" borderId="44" xfId="0" applyNumberFormat="1" applyFont="1" applyBorder="1" applyAlignment="1">
      <alignment horizontal="left" vertical="center"/>
    </xf>
    <xf numFmtId="0" fontId="16" fillId="0" borderId="44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187" fontId="16" fillId="0" borderId="3" xfId="1" applyNumberFormat="1" applyFont="1" applyFill="1" applyBorder="1" applyAlignment="1">
      <alignment vertical="center"/>
    </xf>
    <xf numFmtId="2" fontId="16" fillId="0" borderId="0" xfId="0" applyNumberFormat="1" applyFont="1" applyAlignment="1">
      <alignment horizontal="left" vertical="center"/>
    </xf>
    <xf numFmtId="187" fontId="16" fillId="0" borderId="0" xfId="1" applyNumberFormat="1" applyFont="1" applyFill="1" applyBorder="1" applyAlignment="1">
      <alignment vertical="center"/>
    </xf>
    <xf numFmtId="2" fontId="19" fillId="0" borderId="0" xfId="0" applyNumberFormat="1" applyFont="1" applyAlignment="1">
      <alignment horizontal="right" vertical="center"/>
    </xf>
    <xf numFmtId="0" fontId="20" fillId="0" borderId="37" xfId="0" applyFont="1" applyBorder="1" applyAlignment="1">
      <alignment horizontal="center" vertical="center" wrapText="1"/>
    </xf>
    <xf numFmtId="187" fontId="16" fillId="0" borderId="37" xfId="0" applyNumberFormat="1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187" fontId="20" fillId="0" borderId="38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39" xfId="0" applyFont="1" applyBorder="1" applyAlignment="1">
      <alignment vertical="center" wrapText="1"/>
    </xf>
    <xf numFmtId="2" fontId="16" fillId="0" borderId="40" xfId="1" applyNumberFormat="1" applyFont="1" applyBorder="1" applyAlignment="1">
      <alignment horizontal="center" vertical="center" wrapText="1"/>
    </xf>
    <xf numFmtId="43" fontId="21" fillId="0" borderId="40" xfId="1" applyFont="1" applyBorder="1" applyAlignment="1">
      <alignment horizontal="right" vertical="center" wrapText="1"/>
    </xf>
    <xf numFmtId="43" fontId="16" fillId="0" borderId="40" xfId="1" applyFont="1" applyBorder="1" applyAlignment="1">
      <alignment horizontal="right" vertical="center" wrapText="1"/>
    </xf>
    <xf numFmtId="43" fontId="20" fillId="0" borderId="40" xfId="1" applyFont="1" applyBorder="1" applyAlignment="1">
      <alignment horizontal="center" vertical="center" wrapText="1"/>
    </xf>
    <xf numFmtId="187" fontId="16" fillId="0" borderId="40" xfId="0" applyNumberFormat="1" applyFont="1" applyBorder="1" applyAlignment="1">
      <alignment horizontal="right" vertical="center" wrapText="1"/>
    </xf>
    <xf numFmtId="43" fontId="21" fillId="0" borderId="40" xfId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87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87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vertical="center" wrapText="1"/>
    </xf>
    <xf numFmtId="187" fontId="17" fillId="0" borderId="6" xfId="0" applyNumberFormat="1" applyFont="1" applyBorder="1" applyAlignment="1">
      <alignment horizontal="right" vertical="center" wrapText="1"/>
    </xf>
    <xf numFmtId="43" fontId="17" fillId="0" borderId="6" xfId="1" applyFont="1" applyBorder="1" applyAlignment="1">
      <alignment horizontal="center" vertical="center" wrapText="1"/>
    </xf>
    <xf numFmtId="2" fontId="17" fillId="0" borderId="6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187" fontId="17" fillId="0" borderId="0" xfId="0" applyNumberFormat="1" applyFont="1" applyAlignment="1">
      <alignment vertical="center"/>
    </xf>
    <xf numFmtId="187" fontId="17" fillId="0" borderId="0" xfId="0" applyNumberFormat="1" applyFont="1" applyAlignment="1">
      <alignment horizontal="right" vertical="center"/>
    </xf>
    <xf numFmtId="0" fontId="20" fillId="0" borderId="6" xfId="0" applyFont="1" applyBorder="1" applyAlignment="1">
      <alignment horizontal="left" vertical="center" wrapText="1"/>
    </xf>
    <xf numFmtId="187" fontId="16" fillId="0" borderId="6" xfId="0" applyNumberFormat="1" applyFont="1" applyBorder="1" applyAlignment="1">
      <alignment horizontal="right" vertical="center" wrapText="1"/>
    </xf>
    <xf numFmtId="43" fontId="16" fillId="0" borderId="6" xfId="1" applyFont="1" applyBorder="1" applyAlignment="1">
      <alignment horizontal="center" vertical="center" wrapText="1"/>
    </xf>
    <xf numFmtId="2" fontId="16" fillId="0" borderId="6" xfId="0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vertical="center"/>
    </xf>
    <xf numFmtId="0" fontId="20" fillId="0" borderId="6" xfId="0" applyFont="1" applyBorder="1" applyAlignment="1">
      <alignment horizontal="left" vertical="center"/>
    </xf>
    <xf numFmtId="0" fontId="17" fillId="7" borderId="0" xfId="0" applyFont="1" applyFill="1" applyAlignment="1">
      <alignment vertical="center"/>
    </xf>
    <xf numFmtId="187" fontId="16" fillId="0" borderId="48" xfId="0" applyNumberFormat="1" applyFont="1" applyBorder="1" applyAlignment="1">
      <alignment horizontal="center" vertical="center" wrapText="1"/>
    </xf>
    <xf numFmtId="187" fontId="16" fillId="0" borderId="49" xfId="0" applyNumberFormat="1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187" fontId="16" fillId="0" borderId="51" xfId="0" applyNumberFormat="1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40" xfId="0" applyFont="1" applyBorder="1" applyAlignment="1">
      <alignment vertical="center" wrapText="1"/>
    </xf>
    <xf numFmtId="187" fontId="16" fillId="0" borderId="40" xfId="1" applyNumberFormat="1" applyFont="1" applyBorder="1" applyAlignment="1">
      <alignment horizontal="right" vertical="center" wrapText="1"/>
    </xf>
    <xf numFmtId="43" fontId="16" fillId="0" borderId="40" xfId="1" applyFont="1" applyBorder="1" applyAlignment="1">
      <alignment horizontal="center" vertical="center"/>
    </xf>
    <xf numFmtId="2" fontId="15" fillId="0" borderId="40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/>
    </xf>
    <xf numFmtId="4" fontId="17" fillId="0" borderId="6" xfId="0" applyNumberFormat="1" applyFont="1" applyBorder="1" applyAlignment="1">
      <alignment horizontal="right" vertical="center" wrapText="1"/>
    </xf>
    <xf numFmtId="4" fontId="23" fillId="0" borderId="6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/>
    </xf>
    <xf numFmtId="4" fontId="16" fillId="0" borderId="6" xfId="0" applyNumberFormat="1" applyFont="1" applyBorder="1" applyAlignment="1">
      <alignment horizontal="right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0" fontId="24" fillId="0" borderId="0" xfId="0" applyFont="1" applyAlignment="1">
      <alignment vertical="center"/>
    </xf>
    <xf numFmtId="0" fontId="24" fillId="0" borderId="37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4" fillId="0" borderId="39" xfId="0" applyFont="1" applyBorder="1" applyAlignment="1">
      <alignment vertical="center" wrapText="1"/>
    </xf>
    <xf numFmtId="4" fontId="16" fillId="0" borderId="40" xfId="0" applyNumberFormat="1" applyFont="1" applyBorder="1" applyAlignment="1">
      <alignment horizontal="right" vertical="center" wrapText="1"/>
    </xf>
    <xf numFmtId="4" fontId="24" fillId="0" borderId="40" xfId="0" applyNumberFormat="1" applyFont="1" applyBorder="1" applyAlignment="1">
      <alignment horizontal="right" vertical="center" wrapText="1"/>
    </xf>
    <xf numFmtId="43" fontId="16" fillId="0" borderId="40" xfId="0" applyNumberFormat="1" applyFont="1" applyBorder="1" applyAlignment="1">
      <alignment horizontal="right" vertical="center" wrapText="1"/>
    </xf>
    <xf numFmtId="0" fontId="25" fillId="8" borderId="52" xfId="0" applyFont="1" applyFill="1" applyBorder="1" applyAlignment="1">
      <alignment horizontal="center" vertical="center" wrapText="1" readingOrder="1"/>
    </xf>
    <xf numFmtId="187" fontId="17" fillId="8" borderId="52" xfId="0" applyNumberFormat="1" applyFont="1" applyFill="1" applyBorder="1" applyAlignment="1">
      <alignment horizontal="center" vertical="center" wrapText="1" readingOrder="1"/>
    </xf>
    <xf numFmtId="0" fontId="17" fillId="8" borderId="52" xfId="0" applyFont="1" applyFill="1" applyBorder="1" applyAlignment="1">
      <alignment horizontal="center" vertical="center" wrapText="1" readingOrder="1"/>
    </xf>
    <xf numFmtId="0" fontId="17" fillId="8" borderId="52" xfId="0" applyFont="1" applyFill="1" applyBorder="1" applyAlignment="1">
      <alignment horizontal="center" vertical="center" wrapText="1" readingOrder="1"/>
    </xf>
    <xf numFmtId="0" fontId="25" fillId="8" borderId="52" xfId="0" applyFont="1" applyFill="1" applyBorder="1" applyAlignment="1">
      <alignment horizontal="center" vertical="center" wrapText="1" readingOrder="1"/>
    </xf>
    <xf numFmtId="0" fontId="25" fillId="8" borderId="53" xfId="0" applyFont="1" applyFill="1" applyBorder="1" applyAlignment="1">
      <alignment horizontal="center" vertical="center" wrapText="1" readingOrder="1"/>
    </xf>
    <xf numFmtId="187" fontId="17" fillId="8" borderId="53" xfId="0" applyNumberFormat="1" applyFont="1" applyFill="1" applyBorder="1" applyAlignment="1">
      <alignment horizontal="center" vertical="center" wrapText="1" readingOrder="1"/>
    </xf>
    <xf numFmtId="0" fontId="17" fillId="8" borderId="53" xfId="0" applyFont="1" applyFill="1" applyBorder="1" applyAlignment="1">
      <alignment horizontal="center" vertical="center" wrapText="1" readingOrder="1"/>
    </xf>
    <xf numFmtId="0" fontId="17" fillId="8" borderId="53" xfId="0" applyFont="1" applyFill="1" applyBorder="1" applyAlignment="1">
      <alignment horizontal="center" vertical="center" wrapText="1" readingOrder="1"/>
    </xf>
    <xf numFmtId="0" fontId="25" fillId="8" borderId="53" xfId="0" applyFont="1" applyFill="1" applyBorder="1" applyAlignment="1">
      <alignment horizontal="center" vertical="center" wrapText="1" readingOrder="1"/>
    </xf>
    <xf numFmtId="0" fontId="26" fillId="9" borderId="54" xfId="0" applyFont="1" applyFill="1" applyBorder="1" applyAlignment="1">
      <alignment horizontal="left" vertical="center" readingOrder="1"/>
    </xf>
    <xf numFmtId="187" fontId="17" fillId="9" borderId="55" xfId="0" applyNumberFormat="1" applyFont="1" applyFill="1" applyBorder="1" applyAlignment="1">
      <alignment horizontal="left" vertical="center" wrapText="1" readingOrder="1"/>
    </xf>
    <xf numFmtId="0" fontId="17" fillId="9" borderId="55" xfId="0" applyFont="1" applyFill="1" applyBorder="1" applyAlignment="1">
      <alignment horizontal="left" vertical="center" wrapText="1" readingOrder="1"/>
    </xf>
    <xf numFmtId="0" fontId="26" fillId="9" borderId="56" xfId="0" applyFont="1" applyFill="1" applyBorder="1" applyAlignment="1">
      <alignment horizontal="left" vertical="center" wrapText="1" readingOrder="1"/>
    </xf>
    <xf numFmtId="0" fontId="16" fillId="0" borderId="0" xfId="0" applyFont="1" applyAlignment="1">
      <alignment horizontal="center" vertical="center"/>
    </xf>
    <xf numFmtId="187" fontId="16" fillId="0" borderId="0" xfId="0" applyNumberFormat="1" applyFont="1" applyAlignment="1">
      <alignment horizontal="center" vertical="center"/>
    </xf>
    <xf numFmtId="0" fontId="26" fillId="10" borderId="57" xfId="0" applyFont="1" applyFill="1" applyBorder="1" applyAlignment="1">
      <alignment horizontal="center" vertical="center" wrapText="1" readingOrder="1"/>
    </xf>
    <xf numFmtId="187" fontId="17" fillId="10" borderId="57" xfId="0" applyNumberFormat="1" applyFont="1" applyFill="1" applyBorder="1" applyAlignment="1">
      <alignment horizontal="center" vertical="center" wrapText="1" readingOrder="1"/>
    </xf>
    <xf numFmtId="0" fontId="17" fillId="10" borderId="57" xfId="0" applyFont="1" applyFill="1" applyBorder="1" applyAlignment="1">
      <alignment horizontal="center" vertical="center" wrapText="1" readingOrder="1"/>
    </xf>
    <xf numFmtId="187" fontId="17" fillId="10" borderId="57" xfId="0" applyNumberFormat="1" applyFont="1" applyFill="1" applyBorder="1" applyAlignment="1">
      <alignment horizontal="right" vertical="center" wrapText="1" readingOrder="1"/>
    </xf>
    <xf numFmtId="2" fontId="17" fillId="10" borderId="57" xfId="1" applyNumberFormat="1" applyFont="1" applyFill="1" applyBorder="1" applyAlignment="1">
      <alignment horizontal="center" vertical="center" wrapText="1" readingOrder="1"/>
    </xf>
    <xf numFmtId="43" fontId="17" fillId="10" borderId="57" xfId="1" applyFont="1" applyFill="1" applyBorder="1" applyAlignment="1">
      <alignment horizontal="right" vertical="center" wrapText="1" readingOrder="1"/>
    </xf>
    <xf numFmtId="2" fontId="26" fillId="10" borderId="57" xfId="1" applyNumberFormat="1" applyFont="1" applyFill="1" applyBorder="1" applyAlignment="1">
      <alignment horizontal="center" vertical="center" wrapText="1" readingOrder="1"/>
    </xf>
    <xf numFmtId="187" fontId="16" fillId="0" borderId="0" xfId="1" applyNumberFormat="1" applyFont="1" applyFill="1" applyAlignment="1">
      <alignment horizontal="center" vertical="center"/>
    </xf>
    <xf numFmtId="0" fontId="26" fillId="9" borderId="57" xfId="0" applyFont="1" applyFill="1" applyBorder="1" applyAlignment="1">
      <alignment horizontal="center" vertical="center" wrapText="1" readingOrder="1"/>
    </xf>
    <xf numFmtId="0" fontId="17" fillId="9" borderId="57" xfId="0" applyFont="1" applyFill="1" applyBorder="1" applyAlignment="1">
      <alignment horizontal="center" vertical="center" wrapText="1" readingOrder="1"/>
    </xf>
    <xf numFmtId="2" fontId="17" fillId="9" borderId="57" xfId="1" applyNumberFormat="1" applyFont="1" applyFill="1" applyBorder="1" applyAlignment="1">
      <alignment horizontal="center" vertical="center" wrapText="1" readingOrder="1"/>
    </xf>
    <xf numFmtId="0" fontId="26" fillId="9" borderId="58" xfId="0" applyFont="1" applyFill="1" applyBorder="1" applyAlignment="1">
      <alignment horizontal="left" vertical="center" wrapText="1" readingOrder="1"/>
    </xf>
    <xf numFmtId="187" fontId="17" fillId="9" borderId="59" xfId="0" applyNumberFormat="1" applyFont="1" applyFill="1" applyBorder="1" applyAlignment="1">
      <alignment horizontal="left" vertical="center" wrapText="1" readingOrder="1"/>
    </xf>
    <xf numFmtId="0" fontId="17" fillId="9" borderId="59" xfId="0" applyFont="1" applyFill="1" applyBorder="1" applyAlignment="1">
      <alignment horizontal="left" vertical="center" wrapText="1" readingOrder="1"/>
    </xf>
    <xf numFmtId="0" fontId="26" fillId="9" borderId="60" xfId="0" applyFont="1" applyFill="1" applyBorder="1" applyAlignment="1">
      <alignment horizontal="left" vertical="center" wrapText="1" readingOrder="1"/>
    </xf>
    <xf numFmtId="0" fontId="26" fillId="10" borderId="57" xfId="0" applyFont="1" applyFill="1" applyBorder="1" applyAlignment="1">
      <alignment horizontal="left" vertical="center" wrapText="1" readingOrder="1"/>
    </xf>
    <xf numFmtId="0" fontId="17" fillId="10" borderId="57" xfId="0" applyFont="1" applyFill="1" applyBorder="1" applyAlignment="1">
      <alignment horizontal="right" vertical="center" wrapText="1" readingOrder="1"/>
    </xf>
    <xf numFmtId="2" fontId="17" fillId="10" borderId="57" xfId="0" applyNumberFormat="1" applyFont="1" applyFill="1" applyBorder="1" applyAlignment="1">
      <alignment horizontal="center" vertical="center" wrapText="1" readingOrder="1"/>
    </xf>
    <xf numFmtId="2" fontId="26" fillId="10" borderId="57" xfId="0" applyNumberFormat="1" applyFont="1" applyFill="1" applyBorder="1" applyAlignment="1">
      <alignment horizontal="center" vertical="center" wrapText="1" readingOrder="1"/>
    </xf>
    <xf numFmtId="0" fontId="25" fillId="8" borderId="58" xfId="0" applyFont="1" applyFill="1" applyBorder="1" applyAlignment="1">
      <alignment horizontal="left" vertical="center" readingOrder="1"/>
    </xf>
    <xf numFmtId="187" fontId="17" fillId="8" borderId="59" xfId="0" applyNumberFormat="1" applyFont="1" applyFill="1" applyBorder="1" applyAlignment="1">
      <alignment horizontal="left" vertical="center" wrapText="1" readingOrder="1"/>
    </xf>
    <xf numFmtId="0" fontId="17" fillId="8" borderId="59" xfId="0" applyFont="1" applyFill="1" applyBorder="1" applyAlignment="1">
      <alignment horizontal="left" vertical="center" wrapText="1" readingOrder="1"/>
    </xf>
    <xf numFmtId="0" fontId="25" fillId="8" borderId="60" xfId="0" applyFont="1" applyFill="1" applyBorder="1" applyAlignment="1">
      <alignment horizontal="left" vertical="center" wrapText="1" readingOrder="1"/>
    </xf>
    <xf numFmtId="0" fontId="26" fillId="11" borderId="57" xfId="0" applyFont="1" applyFill="1" applyBorder="1" applyAlignment="1">
      <alignment horizontal="left" vertical="center" wrapText="1" readingOrder="1"/>
    </xf>
    <xf numFmtId="187" fontId="17" fillId="11" borderId="57" xfId="0" applyNumberFormat="1" applyFont="1" applyFill="1" applyBorder="1" applyAlignment="1">
      <alignment horizontal="right" vertical="center" readingOrder="1"/>
    </xf>
    <xf numFmtId="2" fontId="17" fillId="11" borderId="57" xfId="1" applyNumberFormat="1" applyFont="1" applyFill="1" applyBorder="1" applyAlignment="1">
      <alignment horizontal="center" vertical="center" readingOrder="1"/>
    </xf>
    <xf numFmtId="2" fontId="26" fillId="11" borderId="57" xfId="1" applyNumberFormat="1" applyFont="1" applyFill="1" applyBorder="1" applyAlignment="1">
      <alignment horizontal="center" vertical="center" wrapText="1" readingOrder="1"/>
    </xf>
    <xf numFmtId="0" fontId="26" fillId="11" borderId="57" xfId="0" applyFont="1" applyFill="1" applyBorder="1" applyAlignment="1">
      <alignment horizontal="left" vertical="center" readingOrder="1"/>
    </xf>
    <xf numFmtId="2" fontId="26" fillId="11" borderId="57" xfId="1" applyNumberFormat="1" applyFont="1" applyFill="1" applyBorder="1" applyAlignment="1">
      <alignment horizontal="center" vertical="center" readingOrder="1"/>
    </xf>
    <xf numFmtId="187" fontId="17" fillId="11" borderId="57" xfId="0" applyNumberFormat="1" applyFont="1" applyFill="1" applyBorder="1" applyAlignment="1">
      <alignment horizontal="right" vertical="center" wrapText="1" readingOrder="1"/>
    </xf>
    <xf numFmtId="2" fontId="3" fillId="0" borderId="0" xfId="0" applyNumberFormat="1" applyFont="1" applyAlignment="1">
      <alignment horizontal="center" vertical="center"/>
    </xf>
  </cellXfs>
  <cellStyles count="4">
    <cellStyle name="จุลภาค 2" xfId="1" xr:uid="{86A5771D-DE18-4664-85A0-D02CE476E70C}"/>
    <cellStyle name="ปกติ" xfId="0" builtinId="0"/>
    <cellStyle name="ปกติ 2" xfId="3" xr:uid="{E8802AB8-3633-4673-A341-6E5EEDEC7BE1}"/>
    <cellStyle name="เปอร์เซ็นต์ 2" xfId="2" xr:uid="{8FBB4C54-B965-4F3C-B9CF-7513CB2E3E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AD46B-A051-4371-B748-CC23A4DDDB24}">
  <sheetPr>
    <tabColor rgb="FF7030A0"/>
    <pageSetUpPr fitToPage="1"/>
  </sheetPr>
  <dimension ref="A1:Z149"/>
  <sheetViews>
    <sheetView tabSelected="1" topLeftCell="A10" zoomScale="85" zoomScaleNormal="85" workbookViewId="0">
      <selection activeCell="Q15" sqref="Q15"/>
    </sheetView>
  </sheetViews>
  <sheetFormatPr defaultColWidth="9" defaultRowHeight="14.25" x14ac:dyDescent="0.2"/>
  <cols>
    <col min="1" max="1" width="17.875" style="3" customWidth="1"/>
    <col min="2" max="2" width="14" style="4" customWidth="1"/>
    <col min="3" max="3" width="11.375" style="227" customWidth="1"/>
    <col min="4" max="4" width="14" style="4" customWidth="1"/>
    <col min="5" max="5" width="14.5" style="4" customWidth="1"/>
    <col min="6" max="6" width="12" style="432" customWidth="1"/>
    <col min="7" max="7" width="11.75" style="3" customWidth="1"/>
    <col min="8" max="8" width="11.125" style="3" customWidth="1"/>
    <col min="9" max="9" width="15.125" style="167" customWidth="1"/>
    <col min="10" max="10" width="10.375" style="3" bestFit="1" customWidth="1"/>
    <col min="11" max="11" width="8.5" style="3" customWidth="1"/>
    <col min="12" max="12" width="9" style="3" customWidth="1"/>
    <col min="13" max="13" width="12.875" style="4" customWidth="1"/>
    <col min="14" max="14" width="8.375" style="3" customWidth="1"/>
    <col min="15" max="15" width="6.625" style="3" customWidth="1"/>
    <col min="16" max="16" width="7" style="3" bestFit="1" customWidth="1"/>
    <col min="17" max="17" width="20.5" style="3" bestFit="1" customWidth="1"/>
    <col min="18" max="18" width="6.125" style="3" customWidth="1"/>
    <col min="19" max="19" width="13.75" style="3" bestFit="1" customWidth="1"/>
    <col min="20" max="20" width="15" style="3" bestFit="1" customWidth="1"/>
    <col min="21" max="21" width="13.75" style="3" bestFit="1" customWidth="1"/>
    <col min="22" max="22" width="15" style="3" bestFit="1" customWidth="1"/>
    <col min="23" max="23" width="13.75" style="3" bestFit="1" customWidth="1"/>
    <col min="24" max="25" width="15" style="3" bestFit="1" customWidth="1"/>
    <col min="26" max="16384" width="9" style="3"/>
  </cols>
  <sheetData>
    <row r="1" spans="1:20" ht="20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Q1" s="3" t="s">
        <v>1</v>
      </c>
    </row>
    <row r="2" spans="1:20" ht="20.25" customHeight="1" x14ac:dyDescent="0.2">
      <c r="A2" s="5" t="s">
        <v>2</v>
      </c>
      <c r="B2" s="6" t="s">
        <v>3</v>
      </c>
      <c r="C2" s="7"/>
      <c r="D2" s="6" t="s">
        <v>4</v>
      </c>
      <c r="E2" s="7"/>
      <c r="F2" s="6" t="s">
        <v>5</v>
      </c>
      <c r="G2" s="7"/>
      <c r="H2" s="8" t="s">
        <v>6</v>
      </c>
      <c r="I2" s="9"/>
      <c r="J2" s="2"/>
    </row>
    <row r="3" spans="1:20" s="2" customFormat="1" ht="18" customHeight="1" x14ac:dyDescent="0.2">
      <c r="A3" s="10"/>
      <c r="B3" s="11" t="s">
        <v>7</v>
      </c>
      <c r="C3" s="12" t="s">
        <v>8</v>
      </c>
      <c r="D3" s="11" t="s">
        <v>7</v>
      </c>
      <c r="E3" s="11" t="s">
        <v>8</v>
      </c>
      <c r="F3" s="12" t="s">
        <v>7</v>
      </c>
      <c r="G3" s="13" t="s">
        <v>8</v>
      </c>
      <c r="H3" s="14" t="s">
        <v>7</v>
      </c>
      <c r="I3" s="15" t="s">
        <v>8</v>
      </c>
      <c r="M3" s="16"/>
    </row>
    <row r="4" spans="1:20" ht="18" customHeight="1" x14ac:dyDescent="0.2">
      <c r="A4" s="17" t="s">
        <v>9</v>
      </c>
      <c r="B4" s="18">
        <v>32</v>
      </c>
      <c r="C4" s="18">
        <v>34.08</v>
      </c>
      <c r="D4" s="18">
        <f>20+32</f>
        <v>52</v>
      </c>
      <c r="E4" s="18">
        <f>+C4+22.16</f>
        <v>56.239999999999995</v>
      </c>
      <c r="F4" s="18">
        <f>23+D4</f>
        <v>75</v>
      </c>
      <c r="G4" s="18">
        <f>+E4+25.5</f>
        <v>81.739999999999995</v>
      </c>
      <c r="H4" s="19">
        <f>18+F4</f>
        <v>93</v>
      </c>
      <c r="I4" s="20">
        <f>+G4+18.26</f>
        <v>100</v>
      </c>
    </row>
    <row r="5" spans="1:20" ht="18" customHeight="1" x14ac:dyDescent="0.2">
      <c r="A5" s="21" t="s">
        <v>10</v>
      </c>
      <c r="B5" s="22">
        <v>35</v>
      </c>
      <c r="C5" s="22">
        <v>35.33</v>
      </c>
      <c r="D5" s="22">
        <f>20+35</f>
        <v>55</v>
      </c>
      <c r="E5" s="22">
        <f>20.45+C5</f>
        <v>55.78</v>
      </c>
      <c r="F5" s="22">
        <f>25+D5</f>
        <v>80</v>
      </c>
      <c r="G5" s="22">
        <f>25.98+E5</f>
        <v>81.760000000000005</v>
      </c>
      <c r="H5" s="23">
        <f>18+F5</f>
        <v>98</v>
      </c>
      <c r="I5" s="24">
        <f>18.24+G5</f>
        <v>100</v>
      </c>
    </row>
    <row r="6" spans="1:20" ht="18" customHeight="1" x14ac:dyDescent="0.2">
      <c r="A6" s="25" t="s">
        <v>11</v>
      </c>
      <c r="B6" s="26">
        <v>19</v>
      </c>
      <c r="C6" s="26">
        <v>28.96</v>
      </c>
      <c r="D6" s="26">
        <f>20+19</f>
        <v>39</v>
      </c>
      <c r="E6" s="26">
        <f>29.19+C6</f>
        <v>58.150000000000006</v>
      </c>
      <c r="F6" s="26">
        <f>+D6+18</f>
        <v>57</v>
      </c>
      <c r="G6" s="26">
        <f>23.5+E6</f>
        <v>81.650000000000006</v>
      </c>
      <c r="H6" s="27">
        <f>18+F6</f>
        <v>75</v>
      </c>
      <c r="I6" s="28">
        <f>18.35+G6</f>
        <v>100</v>
      </c>
    </row>
    <row r="7" spans="1:20" ht="20.25" customHeight="1" x14ac:dyDescent="0.2">
      <c r="A7" s="1" t="s">
        <v>12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9" t="s">
        <v>13</v>
      </c>
      <c r="N7" s="29"/>
      <c r="O7" s="29"/>
    </row>
    <row r="8" spans="1:20" s="41" customFormat="1" ht="39.75" customHeight="1" x14ac:dyDescent="0.2">
      <c r="A8" s="30" t="s">
        <v>2</v>
      </c>
      <c r="B8" s="31" t="s">
        <v>14</v>
      </c>
      <c r="C8" s="32" t="s">
        <v>15</v>
      </c>
      <c r="D8" s="33" t="s">
        <v>16</v>
      </c>
      <c r="E8" s="34" t="s">
        <v>7</v>
      </c>
      <c r="F8" s="35" t="s">
        <v>17</v>
      </c>
      <c r="G8" s="35" t="s">
        <v>18</v>
      </c>
      <c r="H8" s="36" t="s">
        <v>19</v>
      </c>
      <c r="I8" s="31" t="s">
        <v>20</v>
      </c>
      <c r="J8" s="35" t="s">
        <v>21</v>
      </c>
      <c r="K8" s="35" t="s">
        <v>18</v>
      </c>
      <c r="L8" s="37" t="s">
        <v>22</v>
      </c>
      <c r="M8" s="38" t="s">
        <v>23</v>
      </c>
      <c r="N8" s="39" t="s">
        <v>24</v>
      </c>
      <c r="O8" s="40" t="s">
        <v>25</v>
      </c>
      <c r="Q8" s="42"/>
    </row>
    <row r="9" spans="1:20" ht="20.25" customHeight="1" x14ac:dyDescent="0.2">
      <c r="A9" s="43" t="s">
        <v>26</v>
      </c>
      <c r="B9" s="44"/>
      <c r="C9" s="45"/>
      <c r="D9" s="46"/>
      <c r="E9" s="47"/>
      <c r="F9" s="45"/>
      <c r="G9" s="45"/>
      <c r="H9" s="45"/>
      <c r="I9" s="44"/>
      <c r="J9" s="45"/>
      <c r="K9" s="45"/>
      <c r="L9" s="48"/>
      <c r="M9" s="47"/>
      <c r="N9" s="49"/>
      <c r="O9" s="50"/>
    </row>
    <row r="10" spans="1:20" s="65" customFormat="1" ht="20.25" customHeight="1" x14ac:dyDescent="0.2">
      <c r="A10" s="51" t="s">
        <v>9</v>
      </c>
      <c r="B10" s="52">
        <f>+B11+B12</f>
        <v>631318.2963479301</v>
      </c>
      <c r="C10" s="53"/>
      <c r="D10" s="54">
        <f>+D11+D12</f>
        <v>52952.317972119999</v>
      </c>
      <c r="E10" s="55">
        <f>+E11+E12</f>
        <v>520271.65945176</v>
      </c>
      <c r="F10" s="56">
        <f>+E10*100/B10</f>
        <v>82.410356623820945</v>
      </c>
      <c r="G10" s="56">
        <v>93</v>
      </c>
      <c r="H10" s="57">
        <f>+F10-G10</f>
        <v>-10.589643376179055</v>
      </c>
      <c r="I10" s="58">
        <f>+I11+I12</f>
        <v>573223.97742388002</v>
      </c>
      <c r="J10" s="56">
        <f>+I10*100/B10</f>
        <v>90.797935168342832</v>
      </c>
      <c r="K10" s="56">
        <v>100</v>
      </c>
      <c r="L10" s="59">
        <f>+J10-K10</f>
        <v>-9.202064831657168</v>
      </c>
      <c r="M10" s="60">
        <f>+B10-I10</f>
        <v>58094.31892405008</v>
      </c>
      <c r="N10" s="61"/>
      <c r="O10" s="61"/>
      <c r="P10" s="62"/>
      <c r="Q10" s="63"/>
      <c r="R10" s="64"/>
      <c r="S10" s="64"/>
      <c r="T10" s="64"/>
    </row>
    <row r="11" spans="1:20" ht="20.25" customHeight="1" x14ac:dyDescent="0.2">
      <c r="A11" s="66" t="s">
        <v>10</v>
      </c>
      <c r="B11" s="67">
        <v>330199.77088700002</v>
      </c>
      <c r="C11" s="68"/>
      <c r="D11" s="69">
        <v>3027.39431681</v>
      </c>
      <c r="E11" s="70">
        <v>300054.90356596</v>
      </c>
      <c r="F11" s="71">
        <f>+E11*100/B11</f>
        <v>90.870718280614398</v>
      </c>
      <c r="G11" s="71">
        <v>98</v>
      </c>
      <c r="H11" s="72">
        <f>+F11-G11</f>
        <v>-7.1292817193856024</v>
      </c>
      <c r="I11" s="73">
        <v>303082.29788277001</v>
      </c>
      <c r="J11" s="71">
        <f>+I11*100/B11</f>
        <v>91.787555475466974</v>
      </c>
      <c r="K11" s="71">
        <v>100</v>
      </c>
      <c r="L11" s="74">
        <f>+J11-K11</f>
        <v>-8.2124445245330264</v>
      </c>
      <c r="M11" s="75">
        <f>+B11-I11</f>
        <v>27117.473004230007</v>
      </c>
      <c r="N11" s="61"/>
      <c r="O11" s="61"/>
      <c r="P11" s="76"/>
      <c r="Q11" s="42"/>
    </row>
    <row r="12" spans="1:20" ht="20.25" customHeight="1" x14ac:dyDescent="0.2">
      <c r="A12" s="66" t="s">
        <v>11</v>
      </c>
      <c r="B12" s="67">
        <v>301118.52546093002</v>
      </c>
      <c r="C12" s="68"/>
      <c r="D12" s="69">
        <v>49924.923655309998</v>
      </c>
      <c r="E12" s="70">
        <v>220216.7558858</v>
      </c>
      <c r="F12" s="71">
        <f>+E12*100/B12</f>
        <v>73.132915202978111</v>
      </c>
      <c r="G12" s="71">
        <v>75</v>
      </c>
      <c r="H12" s="72">
        <f>+F12-G12</f>
        <v>-1.8670847970218887</v>
      </c>
      <c r="I12" s="73">
        <v>270141.67954111</v>
      </c>
      <c r="J12" s="71">
        <f t="shared" ref="J12" si="0">+I12*100/B12</f>
        <v>89.712739901205694</v>
      </c>
      <c r="K12" s="71">
        <v>100</v>
      </c>
      <c r="L12" s="74">
        <f>+J12-K12</f>
        <v>-10.287260098794306</v>
      </c>
      <c r="M12" s="75">
        <f>+B12-I12</f>
        <v>30976.845919820014</v>
      </c>
      <c r="N12" s="61"/>
      <c r="O12" s="61"/>
      <c r="P12" s="76"/>
      <c r="Q12" s="42"/>
    </row>
    <row r="13" spans="1:20" ht="20.25" customHeight="1" x14ac:dyDescent="0.2">
      <c r="A13" s="1" t="s">
        <v>27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29" t="s">
        <v>13</v>
      </c>
      <c r="N13" s="29"/>
      <c r="O13" s="29"/>
    </row>
    <row r="14" spans="1:20" s="41" customFormat="1" ht="35.25" customHeight="1" x14ac:dyDescent="0.2">
      <c r="A14" s="30" t="s">
        <v>2</v>
      </c>
      <c r="B14" s="31" t="s">
        <v>14</v>
      </c>
      <c r="C14" s="32" t="s">
        <v>15</v>
      </c>
      <c r="D14" s="33" t="s">
        <v>16</v>
      </c>
      <c r="E14" s="34" t="s">
        <v>7</v>
      </c>
      <c r="F14" s="35" t="s">
        <v>17</v>
      </c>
      <c r="G14" s="35" t="s">
        <v>18</v>
      </c>
      <c r="H14" s="36" t="s">
        <v>19</v>
      </c>
      <c r="I14" s="31" t="s">
        <v>20</v>
      </c>
      <c r="J14" s="35" t="s">
        <v>21</v>
      </c>
      <c r="K14" s="35" t="s">
        <v>18</v>
      </c>
      <c r="L14" s="37" t="s">
        <v>22</v>
      </c>
      <c r="M14" s="38" t="s">
        <v>23</v>
      </c>
      <c r="N14" s="39" t="s">
        <v>24</v>
      </c>
      <c r="O14" s="40" t="s">
        <v>25</v>
      </c>
      <c r="Q14" s="42" t="s">
        <v>28</v>
      </c>
    </row>
    <row r="15" spans="1:20" ht="20.25" customHeight="1" x14ac:dyDescent="0.2">
      <c r="A15" s="77" t="s">
        <v>29</v>
      </c>
      <c r="B15" s="78"/>
      <c r="C15" s="79"/>
      <c r="D15" s="80"/>
      <c r="E15" s="81"/>
      <c r="F15" s="79"/>
      <c r="G15" s="79"/>
      <c r="H15" s="79"/>
      <c r="I15" s="78"/>
      <c r="J15" s="79"/>
      <c r="K15" s="79"/>
      <c r="L15" s="82"/>
      <c r="M15" s="81"/>
      <c r="N15" s="83"/>
      <c r="O15" s="84"/>
    </row>
    <row r="16" spans="1:20" s="65" customFormat="1" ht="20.25" customHeight="1" x14ac:dyDescent="0.2">
      <c r="A16" s="51" t="s">
        <v>9</v>
      </c>
      <c r="B16" s="85">
        <f>+B17+B18</f>
        <v>28929476045.740002</v>
      </c>
      <c r="C16" s="86"/>
      <c r="D16" s="87">
        <f>+D17+D18</f>
        <v>1840330256.4200001</v>
      </c>
      <c r="E16" s="88">
        <f>+E17+E18</f>
        <v>25603849150.139999</v>
      </c>
      <c r="F16" s="56">
        <f>+E16*100/B16</f>
        <v>88.50436526972733</v>
      </c>
      <c r="G16" s="56">
        <v>93</v>
      </c>
      <c r="H16" s="57">
        <f>+F16-G16</f>
        <v>-4.4956347302726698</v>
      </c>
      <c r="I16" s="89">
        <f>+I17+I18</f>
        <v>27444179406.560001</v>
      </c>
      <c r="J16" s="56">
        <f>+I16*100/B16</f>
        <v>94.86580179733771</v>
      </c>
      <c r="K16" s="56">
        <v>100</v>
      </c>
      <c r="L16" s="59">
        <f>+J16-K16</f>
        <v>-5.1341982026622901</v>
      </c>
      <c r="M16" s="90">
        <f>+B16-I16</f>
        <v>1485296639.1800003</v>
      </c>
      <c r="N16" s="61">
        <v>2</v>
      </c>
      <c r="O16" s="61">
        <v>2</v>
      </c>
      <c r="P16" s="62"/>
      <c r="Q16" s="42" t="s">
        <v>30</v>
      </c>
      <c r="R16" s="91"/>
    </row>
    <row r="17" spans="1:26" ht="17.25" customHeight="1" x14ac:dyDescent="0.2">
      <c r="A17" s="66" t="s">
        <v>10</v>
      </c>
      <c r="B17" s="92">
        <v>18607355611.880001</v>
      </c>
      <c r="C17" s="93"/>
      <c r="D17" s="94">
        <v>100175963.97</v>
      </c>
      <c r="E17" s="95">
        <v>17763778245.860001</v>
      </c>
      <c r="F17" s="71">
        <f>+E17*100/B17</f>
        <v>95.466430676041824</v>
      </c>
      <c r="G17" s="71">
        <v>98</v>
      </c>
      <c r="H17" s="72">
        <f>+F17-G17</f>
        <v>-2.5335693239581758</v>
      </c>
      <c r="I17" s="96">
        <v>17863954209.830002</v>
      </c>
      <c r="J17" s="71">
        <f>+I17*100/B17</f>
        <v>96.004798223045896</v>
      </c>
      <c r="K17" s="71">
        <v>100</v>
      </c>
      <c r="L17" s="74">
        <f t="shared" ref="L17:L18" si="1">+J17-K17</f>
        <v>-3.9952017769541044</v>
      </c>
      <c r="M17" s="97">
        <f>+B17-I17</f>
        <v>743401402.04999924</v>
      </c>
      <c r="N17" s="61"/>
      <c r="O17" s="61"/>
      <c r="P17" s="76"/>
      <c r="Q17" s="42"/>
    </row>
    <row r="18" spans="1:26" ht="17.25" customHeight="1" x14ac:dyDescent="0.2">
      <c r="A18" s="66" t="s">
        <v>11</v>
      </c>
      <c r="B18" s="92">
        <v>10322120433.860001</v>
      </c>
      <c r="C18" s="93"/>
      <c r="D18" s="94">
        <v>1740154292.45</v>
      </c>
      <c r="E18" s="95">
        <v>7840070904.2799997</v>
      </c>
      <c r="F18" s="71">
        <f>+E18*100/B18</f>
        <v>75.954073143362578</v>
      </c>
      <c r="G18" s="71">
        <v>75</v>
      </c>
      <c r="H18" s="72">
        <f t="shared" ref="H18" si="2">+F18-G18</f>
        <v>0.95407314336257798</v>
      </c>
      <c r="I18" s="96">
        <v>9580225196.7299995</v>
      </c>
      <c r="J18" s="71">
        <f t="shared" ref="J18" si="3">+I18*100/B18</f>
        <v>92.812569453304022</v>
      </c>
      <c r="K18" s="71">
        <v>100</v>
      </c>
      <c r="L18" s="74">
        <f t="shared" si="1"/>
        <v>-7.1874305466959783</v>
      </c>
      <c r="M18" s="97">
        <f>+B18-I18</f>
        <v>741895237.13000107</v>
      </c>
      <c r="N18" s="61">
        <v>26</v>
      </c>
      <c r="O18" s="61">
        <v>21</v>
      </c>
      <c r="P18" s="76"/>
      <c r="Q18" s="42"/>
    </row>
    <row r="19" spans="1:26" s="2" customFormat="1" ht="21" customHeight="1" x14ac:dyDescent="0.2">
      <c r="A19" s="98" t="s">
        <v>31</v>
      </c>
      <c r="B19" s="99"/>
      <c r="C19" s="100"/>
      <c r="D19" s="101"/>
      <c r="E19" s="102"/>
      <c r="F19" s="103"/>
      <c r="G19" s="104"/>
      <c r="H19" s="104"/>
      <c r="I19" s="105"/>
      <c r="J19" s="106"/>
      <c r="K19" s="107"/>
      <c r="L19" s="108"/>
      <c r="M19" s="109"/>
      <c r="Q19" s="42"/>
    </row>
    <row r="20" spans="1:26" s="124" customFormat="1" ht="21" hidden="1" customHeight="1" x14ac:dyDescent="0.2">
      <c r="A20" s="110" t="s">
        <v>32</v>
      </c>
      <c r="B20" s="111"/>
      <c r="C20" s="112"/>
      <c r="D20" s="113"/>
      <c r="E20" s="114"/>
      <c r="F20" s="115"/>
      <c r="G20" s="116"/>
      <c r="H20" s="117"/>
      <c r="I20" s="118"/>
      <c r="J20" s="119"/>
      <c r="K20" s="120"/>
      <c r="L20" s="121"/>
      <c r="M20" s="122"/>
      <c r="N20" s="123"/>
      <c r="O20" s="123"/>
      <c r="Q20" s="42"/>
    </row>
    <row r="21" spans="1:26" s="137" customFormat="1" ht="21" hidden="1" customHeight="1" x14ac:dyDescent="0.2">
      <c r="A21" s="125" t="s">
        <v>9</v>
      </c>
      <c r="B21" s="126">
        <f>+B22+B23</f>
        <v>89547000</v>
      </c>
      <c r="C21" s="127"/>
      <c r="D21" s="128">
        <f>+D22+D23</f>
        <v>1159</v>
      </c>
      <c r="E21" s="129">
        <f>+E22+E23</f>
        <v>809456</v>
      </c>
      <c r="F21" s="130">
        <f>+E21*100/B21</f>
        <v>0.90394541414006058</v>
      </c>
      <c r="G21" s="131">
        <v>52</v>
      </c>
      <c r="H21" s="132">
        <f>+F21-G21</f>
        <v>-51.096054585859939</v>
      </c>
      <c r="I21" s="133">
        <f>+D21+E21</f>
        <v>810615</v>
      </c>
      <c r="J21" s="130">
        <f>+I21*100/B21</f>
        <v>0.90523970652283159</v>
      </c>
      <c r="K21" s="131">
        <v>56.239999999999995</v>
      </c>
      <c r="L21" s="134">
        <f>+J21-K21</f>
        <v>-55.33476029347716</v>
      </c>
      <c r="M21" s="135">
        <f>+B21-I21</f>
        <v>88736385</v>
      </c>
      <c r="N21" s="136"/>
      <c r="O21" s="136"/>
      <c r="Q21" s="42"/>
    </row>
    <row r="22" spans="1:26" s="124" customFormat="1" ht="21" hidden="1" customHeight="1" x14ac:dyDescent="0.2">
      <c r="A22" s="138" t="s">
        <v>10</v>
      </c>
      <c r="B22" s="139">
        <v>14945000</v>
      </c>
      <c r="C22" s="140"/>
      <c r="D22" s="141">
        <v>1159</v>
      </c>
      <c r="E22" s="142">
        <v>809456</v>
      </c>
      <c r="F22" s="115">
        <f>+E22*100/B22</f>
        <v>5.4162328537972568</v>
      </c>
      <c r="G22" s="143">
        <v>55</v>
      </c>
      <c r="H22" s="144">
        <f>+F22-G22</f>
        <v>-49.583767146202746</v>
      </c>
      <c r="I22" s="145">
        <f t="shared" ref="I22:I27" si="4">+D22+E22</f>
        <v>810615</v>
      </c>
      <c r="J22" s="115">
        <f t="shared" ref="J22:J27" si="5">+I22*100/B22</f>
        <v>5.423987955838073</v>
      </c>
      <c r="K22" s="143">
        <v>55.78</v>
      </c>
      <c r="L22" s="146">
        <f>+J22-K22</f>
        <v>-50.356012044161929</v>
      </c>
      <c r="M22" s="147">
        <f t="shared" ref="M22:M27" si="6">+B22-I22</f>
        <v>14134385</v>
      </c>
      <c r="N22" s="123"/>
      <c r="O22" s="123"/>
      <c r="Q22" s="42"/>
    </row>
    <row r="23" spans="1:26" s="124" customFormat="1" ht="21" hidden="1" customHeight="1" x14ac:dyDescent="0.2">
      <c r="A23" s="138" t="s">
        <v>11</v>
      </c>
      <c r="B23" s="139">
        <v>74602000</v>
      </c>
      <c r="C23" s="148"/>
      <c r="D23" s="141" t="s">
        <v>33</v>
      </c>
      <c r="E23" s="142" t="s">
        <v>33</v>
      </c>
      <c r="F23" s="115">
        <f>+E23*100/B23</f>
        <v>0</v>
      </c>
      <c r="G23" s="143">
        <v>39</v>
      </c>
      <c r="H23" s="144">
        <f>+F23-G23</f>
        <v>-39</v>
      </c>
      <c r="I23" s="145">
        <f t="shared" si="4"/>
        <v>0</v>
      </c>
      <c r="J23" s="115">
        <f t="shared" si="5"/>
        <v>0</v>
      </c>
      <c r="K23" s="143">
        <v>58.150000000000006</v>
      </c>
      <c r="L23" s="146">
        <f>+J23-K23</f>
        <v>-58.150000000000006</v>
      </c>
      <c r="M23" s="147">
        <f t="shared" si="6"/>
        <v>74602000</v>
      </c>
      <c r="N23" s="123"/>
      <c r="O23" s="123"/>
      <c r="Q23" s="42"/>
    </row>
    <row r="24" spans="1:26" s="124" customFormat="1" ht="21" hidden="1" customHeight="1" x14ac:dyDescent="0.2">
      <c r="A24" s="110" t="s">
        <v>34</v>
      </c>
      <c r="B24" s="111"/>
      <c r="C24" s="149"/>
      <c r="D24" s="113"/>
      <c r="E24" s="114"/>
      <c r="F24" s="115"/>
      <c r="G24" s="116"/>
      <c r="H24" s="117"/>
      <c r="I24" s="145">
        <f t="shared" si="4"/>
        <v>0</v>
      </c>
      <c r="J24" s="115"/>
      <c r="K24" s="120"/>
      <c r="L24" s="121"/>
      <c r="M24" s="150">
        <f t="shared" si="6"/>
        <v>0</v>
      </c>
      <c r="N24" s="123"/>
      <c r="O24" s="123"/>
      <c r="Q24" s="42"/>
    </row>
    <row r="25" spans="1:26" s="137" customFormat="1" ht="21" hidden="1" customHeight="1" x14ac:dyDescent="0.2">
      <c r="A25" s="125" t="s">
        <v>9</v>
      </c>
      <c r="B25" s="126">
        <f>+B26+B27</f>
        <v>317032400</v>
      </c>
      <c r="C25" s="127"/>
      <c r="D25" s="128">
        <f>+D26+D27</f>
        <v>467150.06</v>
      </c>
      <c r="E25" s="151">
        <f>+E26+E27</f>
        <v>2267171.71</v>
      </c>
      <c r="F25" s="130">
        <f>+E25*100/B25</f>
        <v>0.71512303158920032</v>
      </c>
      <c r="G25" s="131">
        <v>52</v>
      </c>
      <c r="H25" s="132">
        <f>+F25-G25</f>
        <v>-51.284876968410799</v>
      </c>
      <c r="I25" s="133">
        <f>+I26+I27</f>
        <v>2734321.77</v>
      </c>
      <c r="J25" s="130">
        <f t="shared" si="5"/>
        <v>0.86247392064659634</v>
      </c>
      <c r="K25" s="131">
        <v>56.239999999999995</v>
      </c>
      <c r="L25" s="134">
        <f>+J25-K25</f>
        <v>-55.377526079353402</v>
      </c>
      <c r="M25" s="135">
        <f t="shared" si="6"/>
        <v>314298078.23000002</v>
      </c>
      <c r="N25" s="136"/>
      <c r="O25" s="136"/>
      <c r="Q25" s="42"/>
    </row>
    <row r="26" spans="1:26" s="124" customFormat="1" ht="21" hidden="1" customHeight="1" x14ac:dyDescent="0.2">
      <c r="A26" s="138" t="s">
        <v>10</v>
      </c>
      <c r="B26" s="139">
        <v>23468600</v>
      </c>
      <c r="C26" s="148"/>
      <c r="D26" s="141">
        <v>467150.06</v>
      </c>
      <c r="E26" s="152">
        <v>2267171.71</v>
      </c>
      <c r="F26" s="115">
        <f>+E26*100/B26</f>
        <v>9.6604471932710094</v>
      </c>
      <c r="G26" s="143">
        <v>55</v>
      </c>
      <c r="H26" s="144">
        <f>+F26-G26</f>
        <v>-45.339552806728989</v>
      </c>
      <c r="I26" s="145">
        <f>+D26+E26</f>
        <v>2734321.77</v>
      </c>
      <c r="J26" s="115">
        <f t="shared" si="5"/>
        <v>11.65097947896338</v>
      </c>
      <c r="K26" s="143">
        <v>55.78</v>
      </c>
      <c r="L26" s="146">
        <f>+J26-K26</f>
        <v>-44.129020521036622</v>
      </c>
      <c r="M26" s="147">
        <f t="shared" si="6"/>
        <v>20734278.23</v>
      </c>
      <c r="N26" s="123"/>
      <c r="O26" s="123"/>
      <c r="Q26" s="42"/>
    </row>
    <row r="27" spans="1:26" s="124" customFormat="1" ht="21" hidden="1" customHeight="1" x14ac:dyDescent="0.2">
      <c r="A27" s="138" t="s">
        <v>11</v>
      </c>
      <c r="B27" s="139">
        <v>293563800</v>
      </c>
      <c r="C27" s="148"/>
      <c r="D27" s="141" t="s">
        <v>33</v>
      </c>
      <c r="E27" s="152" t="s">
        <v>33</v>
      </c>
      <c r="F27" s="115">
        <f>+E27*100/B27</f>
        <v>0</v>
      </c>
      <c r="G27" s="143">
        <v>39</v>
      </c>
      <c r="H27" s="144">
        <f>+F27-G27</f>
        <v>-39</v>
      </c>
      <c r="I27" s="145">
        <f t="shared" si="4"/>
        <v>0</v>
      </c>
      <c r="J27" s="115">
        <f t="shared" si="5"/>
        <v>0</v>
      </c>
      <c r="K27" s="143">
        <v>58.150000000000006</v>
      </c>
      <c r="L27" s="146">
        <f>+J27-K27</f>
        <v>-58.150000000000006</v>
      </c>
      <c r="M27" s="147">
        <f t="shared" si="6"/>
        <v>293563800</v>
      </c>
      <c r="N27" s="123"/>
      <c r="O27" s="123"/>
      <c r="Q27" s="42"/>
    </row>
    <row r="28" spans="1:26" s="65" customFormat="1" ht="20.25" customHeight="1" x14ac:dyDescent="0.2">
      <c r="A28" s="153" t="s">
        <v>35</v>
      </c>
      <c r="B28" s="154"/>
      <c r="C28" s="155"/>
      <c r="D28" s="154"/>
      <c r="E28" s="154"/>
      <c r="F28" s="155"/>
      <c r="G28" s="155"/>
      <c r="H28" s="156"/>
      <c r="I28" s="157"/>
      <c r="J28" s="155"/>
      <c r="K28" s="155"/>
      <c r="L28" s="155"/>
      <c r="M28" s="154"/>
      <c r="N28" s="155"/>
      <c r="O28" s="158"/>
      <c r="Q28" s="42"/>
    </row>
    <row r="29" spans="1:26" ht="18" customHeight="1" x14ac:dyDescent="0.2">
      <c r="A29" s="159" t="s">
        <v>9</v>
      </c>
      <c r="B29" s="89">
        <f>+B30+B35</f>
        <v>3363395507.79</v>
      </c>
      <c r="C29" s="160">
        <f>+C30+C35</f>
        <v>63748.32</v>
      </c>
      <c r="D29" s="161">
        <f>+D30+D35</f>
        <v>19055724.869999997</v>
      </c>
      <c r="E29" s="162">
        <f>+E30+E35</f>
        <v>3186156184.3199997</v>
      </c>
      <c r="F29" s="163">
        <f>+E29*100/B29</f>
        <v>94.730345477970289</v>
      </c>
      <c r="G29" s="163"/>
      <c r="H29" s="164"/>
      <c r="I29" s="89">
        <f>+C29+D29+E29</f>
        <v>3205275657.5099998</v>
      </c>
      <c r="J29" s="56">
        <f>+I29*100/B29</f>
        <v>95.298802953331631</v>
      </c>
      <c r="K29" s="56"/>
      <c r="L29" s="165"/>
      <c r="M29" s="162">
        <f>+B29-I29</f>
        <v>158119850.28000021</v>
      </c>
      <c r="N29" s="166"/>
      <c r="O29" s="166"/>
      <c r="Q29" s="42"/>
      <c r="S29" s="167"/>
      <c r="T29" s="167">
        <v>63748.32</v>
      </c>
      <c r="U29" s="167">
        <v>19055724.869999997</v>
      </c>
      <c r="V29" s="167">
        <v>3165048076.0699997</v>
      </c>
      <c r="W29" s="168">
        <v>94.625612473293785</v>
      </c>
      <c r="X29" s="167">
        <v>3184167549.2599998</v>
      </c>
      <c r="Y29" s="168">
        <v>95.197228391057948</v>
      </c>
      <c r="Z29" s="167">
        <v>160643642.27999982</v>
      </c>
    </row>
    <row r="30" spans="1:26" s="65" customFormat="1" ht="20.25" customHeight="1" x14ac:dyDescent="0.2">
      <c r="A30" s="159" t="s">
        <v>36</v>
      </c>
      <c r="B30" s="89">
        <f>+SUM(B31:B34)</f>
        <v>2807293974.3600001</v>
      </c>
      <c r="C30" s="160"/>
      <c r="D30" s="161">
        <f t="shared" ref="D30:E30" si="7">+SUM(D31:D34)</f>
        <v>19055724.869999997</v>
      </c>
      <c r="E30" s="162">
        <f t="shared" si="7"/>
        <v>2635117917.1199999</v>
      </c>
      <c r="F30" s="169">
        <f t="shared" ref="F30:F33" si="8">+E30*100/B30</f>
        <v>93.866831945191905</v>
      </c>
      <c r="G30" s="163"/>
      <c r="H30" s="164"/>
      <c r="I30" s="89">
        <f>+SUM(I31:I34)</f>
        <v>2654173641.9899998</v>
      </c>
      <c r="J30" s="163">
        <f>+I30*100/B30</f>
        <v>94.545625297225655</v>
      </c>
      <c r="K30" s="163"/>
      <c r="L30" s="170"/>
      <c r="M30" s="162">
        <f>+SUM(M31:M34)</f>
        <v>153120332.36999995</v>
      </c>
      <c r="N30" s="171"/>
      <c r="O30" s="171"/>
      <c r="Q30" s="172" t="s">
        <v>37</v>
      </c>
      <c r="S30" s="64"/>
      <c r="T30" s="64">
        <v>19055724.870000001</v>
      </c>
      <c r="U30" s="64">
        <v>2632594125.1200004</v>
      </c>
      <c r="V30" s="173">
        <v>93.77693070851879</v>
      </c>
      <c r="W30" s="64">
        <v>2651649849.9899998</v>
      </c>
      <c r="X30" s="173">
        <v>94.455724060552555</v>
      </c>
      <c r="Y30" s="64">
        <v>155644124.36999941</v>
      </c>
    </row>
    <row r="31" spans="1:26" ht="20.25" customHeight="1" x14ac:dyDescent="0.2">
      <c r="A31" s="174" t="s">
        <v>38</v>
      </c>
      <c r="B31" s="96">
        <v>24020888.32</v>
      </c>
      <c r="C31" s="175"/>
      <c r="D31" s="176">
        <v>0</v>
      </c>
      <c r="E31" s="177">
        <v>24020888.32</v>
      </c>
      <c r="F31" s="178">
        <f t="shared" si="8"/>
        <v>100</v>
      </c>
      <c r="G31" s="178"/>
      <c r="H31" s="179"/>
      <c r="I31" s="96">
        <v>24020888.32</v>
      </c>
      <c r="J31" s="178">
        <f t="shared" ref="J31:J35" si="9">+I31*100/B31</f>
        <v>100</v>
      </c>
      <c r="K31" s="178"/>
      <c r="L31" s="180"/>
      <c r="M31" s="177">
        <f>+B31-I31</f>
        <v>0</v>
      </c>
      <c r="N31" s="181"/>
      <c r="O31" s="181"/>
      <c r="Q31" s="42"/>
      <c r="T31" s="167"/>
      <c r="U31" s="168"/>
      <c r="V31" s="167"/>
      <c r="W31" s="167"/>
      <c r="X31" s="167"/>
      <c r="Y31" s="167"/>
      <c r="Z31" s="167"/>
    </row>
    <row r="32" spans="1:26" ht="20.25" customHeight="1" x14ac:dyDescent="0.2">
      <c r="A32" s="174" t="s">
        <v>39</v>
      </c>
      <c r="B32" s="96">
        <v>1772393059.27</v>
      </c>
      <c r="C32" s="175">
        <v>0</v>
      </c>
      <c r="D32" s="176">
        <v>1059233.3999999999</v>
      </c>
      <c r="E32" s="177">
        <v>1719430930.48</v>
      </c>
      <c r="F32" s="178">
        <f>+E32*100/B32</f>
        <v>97.011829373118076</v>
      </c>
      <c r="G32" s="178"/>
      <c r="H32" s="179"/>
      <c r="I32" s="96">
        <v>1720490163.8800001</v>
      </c>
      <c r="J32" s="178">
        <f>+I32*100/B32</f>
        <v>97.071592267948887</v>
      </c>
      <c r="K32" s="178"/>
      <c r="L32" s="180"/>
      <c r="M32" s="177">
        <f>+B32-I32</f>
        <v>51902895.389999866</v>
      </c>
      <c r="N32" s="181"/>
      <c r="O32" s="181"/>
    </row>
    <row r="33" spans="1:18" ht="20.25" customHeight="1" x14ac:dyDescent="0.2">
      <c r="A33" s="66" t="s">
        <v>40</v>
      </c>
      <c r="B33" s="182">
        <v>843117212.7700001</v>
      </c>
      <c r="C33" s="175">
        <v>0</v>
      </c>
      <c r="D33" s="183">
        <v>17996491.469999999</v>
      </c>
      <c r="E33" s="184">
        <v>728810596.6400001</v>
      </c>
      <c r="F33" s="178">
        <f t="shared" si="8"/>
        <v>86.442381391496696</v>
      </c>
      <c r="G33" s="185"/>
      <c r="H33" s="186"/>
      <c r="I33" s="96">
        <v>746807088.11000001</v>
      </c>
      <c r="J33" s="178">
        <f>+I33*100/B33</f>
        <v>88.576899723873481</v>
      </c>
      <c r="K33" s="178"/>
      <c r="L33" s="180"/>
      <c r="M33" s="177">
        <f>+B33-I33</f>
        <v>96310124.660000086</v>
      </c>
      <c r="N33" s="181"/>
      <c r="O33" s="181"/>
    </row>
    <row r="34" spans="1:18" ht="20.25" customHeight="1" x14ac:dyDescent="0.2">
      <c r="A34" s="66" t="s">
        <v>41</v>
      </c>
      <c r="B34" s="187">
        <v>167762814</v>
      </c>
      <c r="C34" s="175">
        <v>0</v>
      </c>
      <c r="D34" s="188">
        <v>0</v>
      </c>
      <c r="E34" s="189">
        <v>162855501.68000001</v>
      </c>
      <c r="F34" s="190">
        <f>+E34*100/B34</f>
        <v>97.07485097382785</v>
      </c>
      <c r="G34" s="185"/>
      <c r="H34" s="186"/>
      <c r="I34" s="96">
        <v>162855501.68000001</v>
      </c>
      <c r="J34" s="178">
        <f>+I34*100/B34</f>
        <v>97.07485097382785</v>
      </c>
      <c r="K34" s="185"/>
      <c r="L34" s="191"/>
      <c r="M34" s="177">
        <f>+B34-I34</f>
        <v>4907312.3199999928</v>
      </c>
      <c r="N34" s="181"/>
      <c r="O34" s="181"/>
    </row>
    <row r="35" spans="1:18" s="65" customFormat="1" ht="20.25" customHeight="1" x14ac:dyDescent="0.2">
      <c r="A35" s="51" t="s">
        <v>42</v>
      </c>
      <c r="B35" s="192">
        <f>B36+B37+B38</f>
        <v>556101533.42999995</v>
      </c>
      <c r="C35" s="162">
        <f>+C36+C37+C38</f>
        <v>63748.32</v>
      </c>
      <c r="D35" s="193">
        <f>D36+D37+D38</f>
        <v>0</v>
      </c>
      <c r="E35" s="162">
        <f>+E36+E37+E38</f>
        <v>551038267.20000005</v>
      </c>
      <c r="F35" s="163">
        <f>+E35*100/B35</f>
        <v>99.089506874981993</v>
      </c>
      <c r="G35" s="163"/>
      <c r="H35" s="170"/>
      <c r="I35" s="89">
        <f>+I36+I37+I38</f>
        <v>551102015.51999998</v>
      </c>
      <c r="J35" s="56">
        <f t="shared" si="9"/>
        <v>99.100970306777754</v>
      </c>
      <c r="K35" s="56"/>
      <c r="L35" s="165"/>
      <c r="M35" s="162">
        <f>+M36+M37+M38</f>
        <v>4999517.9099999666</v>
      </c>
      <c r="N35" s="171"/>
      <c r="O35" s="171"/>
      <c r="Q35" s="194" t="s">
        <v>43</v>
      </c>
    </row>
    <row r="36" spans="1:18" ht="20.25" customHeight="1" x14ac:dyDescent="0.2">
      <c r="A36" s="66" t="s">
        <v>39</v>
      </c>
      <c r="B36" s="187">
        <v>384191433.42999995</v>
      </c>
      <c r="C36" s="175">
        <v>53748.32</v>
      </c>
      <c r="D36" s="176">
        <v>0</v>
      </c>
      <c r="E36" s="97">
        <v>379138167.19999999</v>
      </c>
      <c r="F36" s="178">
        <f>+E36*100/B36</f>
        <v>98.684700961475073</v>
      </c>
      <c r="G36" s="178"/>
      <c r="H36" s="180"/>
      <c r="I36" s="96">
        <f t="shared" ref="I36:I38" si="10">+C36+D36+E36</f>
        <v>379191915.51999998</v>
      </c>
      <c r="J36" s="71">
        <f>+I36*100/B36</f>
        <v>98.698690945457827</v>
      </c>
      <c r="K36" s="71"/>
      <c r="L36" s="195"/>
      <c r="M36" s="177">
        <f>+B36-I36</f>
        <v>4999517.9099999666</v>
      </c>
      <c r="N36" s="181"/>
      <c r="O36" s="181"/>
      <c r="Q36" s="3" t="s">
        <v>44</v>
      </c>
    </row>
    <row r="37" spans="1:18" ht="20.25" customHeight="1" x14ac:dyDescent="0.2">
      <c r="A37" s="174" t="s">
        <v>40</v>
      </c>
      <c r="B37" s="96">
        <v>153325783.75</v>
      </c>
      <c r="C37" s="175">
        <v>10000</v>
      </c>
      <c r="D37" s="176">
        <v>0</v>
      </c>
      <c r="E37" s="97">
        <v>153315783.75</v>
      </c>
      <c r="F37" s="178">
        <f>+E37*100/B37</f>
        <v>99.993477939746711</v>
      </c>
      <c r="G37" s="178"/>
      <c r="H37" s="180"/>
      <c r="I37" s="96">
        <f t="shared" si="10"/>
        <v>153325783.75</v>
      </c>
      <c r="J37" s="71">
        <f>+I37*100/B37</f>
        <v>100</v>
      </c>
      <c r="K37" s="71"/>
      <c r="L37" s="195"/>
      <c r="M37" s="177">
        <f>+B37-I37</f>
        <v>0</v>
      </c>
      <c r="N37" s="181"/>
      <c r="O37" s="181"/>
      <c r="Q37" s="3" t="s">
        <v>45</v>
      </c>
    </row>
    <row r="38" spans="1:18" ht="20.25" customHeight="1" x14ac:dyDescent="0.2">
      <c r="A38" s="174" t="s">
        <v>41</v>
      </c>
      <c r="B38" s="96">
        <v>18584316.25</v>
      </c>
      <c r="C38" s="175">
        <v>0</v>
      </c>
      <c r="D38" s="176">
        <v>0</v>
      </c>
      <c r="E38" s="96">
        <v>18584316.25</v>
      </c>
      <c r="F38" s="178">
        <f>+E38*100/B38</f>
        <v>100</v>
      </c>
      <c r="G38" s="178"/>
      <c r="H38" s="180"/>
      <c r="I38" s="96">
        <f t="shared" si="10"/>
        <v>18584316.25</v>
      </c>
      <c r="J38" s="71">
        <f>+I38*100/B38</f>
        <v>100</v>
      </c>
      <c r="K38" s="71"/>
      <c r="L38" s="195"/>
      <c r="M38" s="177">
        <f>+B38-I38</f>
        <v>0</v>
      </c>
      <c r="N38" s="181"/>
      <c r="O38" s="181"/>
    </row>
    <row r="39" spans="1:18" s="202" customFormat="1" ht="20.25" customHeight="1" x14ac:dyDescent="0.2">
      <c r="A39" s="196" t="s">
        <v>46</v>
      </c>
      <c r="B39" s="197"/>
      <c r="C39" s="198"/>
      <c r="D39" s="197"/>
      <c r="E39" s="197"/>
      <c r="F39" s="198"/>
      <c r="G39" s="198"/>
      <c r="H39" s="199"/>
      <c r="I39" s="200"/>
      <c r="J39" s="198"/>
      <c r="K39" s="198"/>
      <c r="L39" s="198"/>
      <c r="M39" s="197"/>
      <c r="N39" s="198"/>
      <c r="O39" s="201"/>
    </row>
    <row r="40" spans="1:18" s="213" customFormat="1" ht="57.75" customHeight="1" x14ac:dyDescent="0.2">
      <c r="A40" s="203" t="s">
        <v>2</v>
      </c>
      <c r="B40" s="204" t="s">
        <v>14</v>
      </c>
      <c r="C40" s="205" t="s">
        <v>47</v>
      </c>
      <c r="D40" s="206" t="s">
        <v>48</v>
      </c>
      <c r="E40" s="206" t="s">
        <v>7</v>
      </c>
      <c r="F40" s="207" t="s">
        <v>17</v>
      </c>
      <c r="G40" s="207"/>
      <c r="H40" s="208"/>
      <c r="I40" s="209" t="s">
        <v>49</v>
      </c>
      <c r="J40" s="207" t="s">
        <v>21</v>
      </c>
      <c r="K40" s="207"/>
      <c r="L40" s="210" t="s">
        <v>50</v>
      </c>
      <c r="M40" s="211" t="s">
        <v>51</v>
      </c>
      <c r="N40" s="211" t="s">
        <v>52</v>
      </c>
      <c r="O40" s="212"/>
      <c r="Q40" s="213">
        <v>12</v>
      </c>
    </row>
    <row r="41" spans="1:18" s="2" customFormat="1" ht="16.5" customHeight="1" x14ac:dyDescent="0.2">
      <c r="A41" s="214" t="s">
        <v>53</v>
      </c>
      <c r="B41" s="215">
        <v>1603035339.7000005</v>
      </c>
      <c r="C41" s="216">
        <v>58027688.270000003</v>
      </c>
      <c r="D41" s="216">
        <v>152446854.83000001</v>
      </c>
      <c r="E41" s="215">
        <v>1330624763.8100002</v>
      </c>
      <c r="F41" s="217">
        <f>+E41*100/B41</f>
        <v>83.006577014017637</v>
      </c>
      <c r="G41" s="218"/>
      <c r="H41" s="218"/>
      <c r="I41" s="219">
        <f>+E41+D41</f>
        <v>1483071618.6400001</v>
      </c>
      <c r="J41" s="217">
        <f>+I41*100/B41</f>
        <v>92.51646435427611</v>
      </c>
      <c r="K41" s="217"/>
      <c r="L41" s="220">
        <v>53803558.949999996</v>
      </c>
      <c r="M41" s="221">
        <v>8132473.8400002597</v>
      </c>
      <c r="N41" s="221">
        <v>272410575.88999999</v>
      </c>
      <c r="O41" s="222"/>
      <c r="R41" s="220">
        <v>53803558.950000003</v>
      </c>
    </row>
    <row r="42" spans="1:18" ht="23.25" customHeight="1" x14ac:dyDescent="0.2">
      <c r="A42" s="223" t="s">
        <v>54</v>
      </c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</row>
    <row r="43" spans="1:18" x14ac:dyDescent="0.2">
      <c r="A43" s="98" t="s">
        <v>55</v>
      </c>
      <c r="C43" s="224"/>
      <c r="F43" s="16"/>
      <c r="G43" s="167"/>
      <c r="H43" s="167"/>
      <c r="J43" s="225"/>
      <c r="K43" s="167"/>
      <c r="L43" s="167"/>
      <c r="N43" s="226"/>
    </row>
    <row r="44" spans="1:18" x14ac:dyDescent="0.2">
      <c r="E44" s="16"/>
      <c r="F44" s="228"/>
      <c r="L44" s="229"/>
      <c r="M44" s="167"/>
    </row>
    <row r="45" spans="1:18" s="230" customFormat="1" hidden="1" x14ac:dyDescent="0.2">
      <c r="B45" s="231"/>
      <c r="C45" s="232"/>
      <c r="D45" s="231"/>
      <c r="E45" s="231"/>
      <c r="F45" s="232"/>
      <c r="G45" s="232"/>
      <c r="H45" s="233"/>
      <c r="I45" s="234"/>
      <c r="M45" s="234"/>
      <c r="N45" s="235"/>
    </row>
    <row r="46" spans="1:18" s="242" customFormat="1" ht="34.5" hidden="1" x14ac:dyDescent="0.2">
      <c r="A46" s="236" t="s">
        <v>2</v>
      </c>
      <c r="B46" s="237" t="s">
        <v>14</v>
      </c>
      <c r="C46" s="238" t="s">
        <v>16</v>
      </c>
      <c r="D46" s="238" t="s">
        <v>7</v>
      </c>
      <c r="E46" s="237" t="s">
        <v>56</v>
      </c>
      <c r="F46" s="239" t="s">
        <v>57</v>
      </c>
      <c r="G46" s="239" t="s">
        <v>58</v>
      </c>
      <c r="H46" s="240" t="s">
        <v>59</v>
      </c>
      <c r="I46" s="241" t="s">
        <v>60</v>
      </c>
      <c r="J46" s="239" t="s">
        <v>57</v>
      </c>
      <c r="K46" s="239" t="s">
        <v>58</v>
      </c>
      <c r="M46" s="243"/>
      <c r="O46" s="244"/>
    </row>
    <row r="47" spans="1:18" s="251" customFormat="1" ht="21.75" hidden="1" customHeight="1" thickBot="1" x14ac:dyDescent="0.25">
      <c r="A47" s="245"/>
      <c r="B47" s="246"/>
      <c r="C47" s="247"/>
      <c r="D47" s="247"/>
      <c r="E47" s="246"/>
      <c r="F47" s="248"/>
      <c r="G47" s="248" t="s">
        <v>61</v>
      </c>
      <c r="H47" s="249" t="s">
        <v>62</v>
      </c>
      <c r="I47" s="250" t="s">
        <v>49</v>
      </c>
      <c r="J47" s="248"/>
      <c r="K47" s="248" t="s">
        <v>61</v>
      </c>
      <c r="L47" s="242"/>
      <c r="M47" s="243"/>
      <c r="N47" s="242"/>
      <c r="O47" s="244"/>
      <c r="P47" s="242"/>
      <c r="Q47" s="242"/>
      <c r="R47" s="242"/>
    </row>
    <row r="48" spans="1:18" s="251" customFormat="1" ht="18" hidden="1" thickBot="1" x14ac:dyDescent="0.25">
      <c r="A48" s="252" t="s">
        <v>9</v>
      </c>
      <c r="B48" s="253">
        <f>+B49+B50</f>
        <v>28929476045.740002</v>
      </c>
      <c r="C48" s="253">
        <f>+C49+C50</f>
        <v>1840330256.4200001</v>
      </c>
      <c r="D48" s="253">
        <f>+D49+D50</f>
        <v>25603849150.139999</v>
      </c>
      <c r="E48" s="254">
        <f>+D48*100/B48</f>
        <v>88.50436526972733</v>
      </c>
      <c r="F48" s="255">
        <v>93</v>
      </c>
      <c r="G48" s="256">
        <f>+E48-F48</f>
        <v>-4.4956347302726698</v>
      </c>
      <c r="H48" s="257">
        <f>+C48+D48</f>
        <v>27444179406.559998</v>
      </c>
      <c r="I48" s="254">
        <f>+H48*100/B48</f>
        <v>94.86580179733771</v>
      </c>
      <c r="J48" s="258">
        <v>100</v>
      </c>
      <c r="K48" s="259">
        <f>+I48-J48</f>
        <v>-5.1341982026622901</v>
      </c>
      <c r="L48" s="242"/>
      <c r="M48" s="260"/>
      <c r="N48" s="242"/>
      <c r="O48" s="244"/>
      <c r="P48" s="242"/>
      <c r="Q48" s="242"/>
      <c r="R48" s="242"/>
    </row>
    <row r="49" spans="1:18" s="242" customFormat="1" ht="18" hidden="1" thickBot="1" x14ac:dyDescent="0.25">
      <c r="A49" s="252" t="s">
        <v>10</v>
      </c>
      <c r="B49" s="253">
        <f>+B17</f>
        <v>18607355611.880001</v>
      </c>
      <c r="C49" s="261">
        <f>+D17</f>
        <v>100175963.97</v>
      </c>
      <c r="D49" s="262">
        <f>+E17</f>
        <v>17763778245.860001</v>
      </c>
      <c r="E49" s="254">
        <f>+D49*100/B49</f>
        <v>95.466430676041824</v>
      </c>
      <c r="F49" s="255">
        <v>98</v>
      </c>
      <c r="G49" s="256">
        <f>+E49-F49</f>
        <v>-2.5335693239581758</v>
      </c>
      <c r="H49" s="257">
        <f>+C49+D49</f>
        <v>17863954209.830002</v>
      </c>
      <c r="I49" s="254">
        <f>+H49*100/B49</f>
        <v>96.004798223045896</v>
      </c>
      <c r="J49" s="258">
        <v>100</v>
      </c>
      <c r="K49" s="259">
        <f>+I49-J49</f>
        <v>-3.9952017769541044</v>
      </c>
      <c r="M49" s="243"/>
      <c r="O49" s="244"/>
    </row>
    <row r="50" spans="1:18" s="251" customFormat="1" ht="18" hidden="1" thickBot="1" x14ac:dyDescent="0.25">
      <c r="A50" s="252" t="s">
        <v>11</v>
      </c>
      <c r="B50" s="253">
        <f>+B18</f>
        <v>10322120433.860001</v>
      </c>
      <c r="C50" s="261">
        <f>D18</f>
        <v>1740154292.45</v>
      </c>
      <c r="D50" s="262">
        <f>+E18</f>
        <v>7840070904.2799997</v>
      </c>
      <c r="E50" s="254">
        <f>+D50*100/B50</f>
        <v>75.954073143362578</v>
      </c>
      <c r="F50" s="255">
        <v>75</v>
      </c>
      <c r="G50" s="256">
        <f>+E50-F50</f>
        <v>0.95407314336257798</v>
      </c>
      <c r="H50" s="257">
        <f>+C50+D50</f>
        <v>9580225196.7299995</v>
      </c>
      <c r="I50" s="254">
        <f>+H50*100/B50</f>
        <v>92.812569453304022</v>
      </c>
      <c r="J50" s="258">
        <v>100</v>
      </c>
      <c r="K50" s="259">
        <f>+I50-J50</f>
        <v>-7.1874305466959783</v>
      </c>
      <c r="L50" s="242"/>
      <c r="M50" s="243"/>
      <c r="N50" s="242"/>
      <c r="O50" s="244"/>
      <c r="P50" s="242"/>
      <c r="Q50" s="242"/>
      <c r="R50" s="242"/>
    </row>
    <row r="51" spans="1:18" s="251" customFormat="1" ht="17.25" hidden="1" x14ac:dyDescent="0.2">
      <c r="A51" s="242"/>
      <c r="B51" s="263"/>
      <c r="C51" s="264"/>
      <c r="D51" s="263"/>
      <c r="E51" s="265"/>
      <c r="F51" s="242"/>
      <c r="G51" s="242"/>
      <c r="H51" s="243"/>
      <c r="I51" s="242"/>
      <c r="J51" s="242"/>
      <c r="K51" s="242"/>
      <c r="L51" s="266"/>
      <c r="M51" s="242"/>
      <c r="N51" s="242"/>
    </row>
    <row r="52" spans="1:18" s="251" customFormat="1" ht="17.25" hidden="1" x14ac:dyDescent="0.2">
      <c r="A52" s="242"/>
      <c r="B52" s="267"/>
      <c r="C52" s="268"/>
      <c r="D52" s="267"/>
      <c r="E52" s="269"/>
      <c r="F52" s="242"/>
      <c r="G52" s="242"/>
      <c r="H52" s="243"/>
      <c r="I52" s="242"/>
      <c r="J52" s="242"/>
      <c r="K52" s="242"/>
      <c r="L52" s="266"/>
      <c r="M52" s="242"/>
      <c r="N52" s="242"/>
    </row>
    <row r="53" spans="1:18" s="251" customFormat="1" ht="17.25" hidden="1" x14ac:dyDescent="0.2">
      <c r="A53" s="236" t="s">
        <v>2</v>
      </c>
      <c r="B53" s="237" t="s">
        <v>14</v>
      </c>
      <c r="C53" s="270" t="s">
        <v>63</v>
      </c>
      <c r="D53" s="239"/>
      <c r="E53" s="241" t="s">
        <v>59</v>
      </c>
      <c r="F53" s="239" t="s">
        <v>60</v>
      </c>
      <c r="G53" s="242"/>
      <c r="H53" s="242"/>
      <c r="I53" s="243"/>
      <c r="J53" s="242"/>
      <c r="K53" s="242"/>
      <c r="L53" s="242"/>
      <c r="M53" s="266"/>
      <c r="N53" s="242"/>
      <c r="O53" s="242"/>
    </row>
    <row r="54" spans="1:18" s="251" customFormat="1" ht="18" hidden="1" thickBot="1" x14ac:dyDescent="0.25">
      <c r="A54" s="245"/>
      <c r="B54" s="246"/>
      <c r="C54" s="271"/>
      <c r="D54" s="248"/>
      <c r="E54" s="250" t="s">
        <v>62</v>
      </c>
      <c r="F54" s="248" t="s">
        <v>49</v>
      </c>
      <c r="G54" s="242"/>
      <c r="H54" s="242"/>
      <c r="I54" s="243"/>
      <c r="J54" s="242"/>
      <c r="K54" s="242"/>
      <c r="L54" s="242"/>
      <c r="M54" s="266"/>
      <c r="N54" s="242"/>
      <c r="O54" s="242"/>
    </row>
    <row r="55" spans="1:18" s="251" customFormat="1" ht="18" hidden="1" thickBot="1" x14ac:dyDescent="0.25">
      <c r="A55" s="272" t="s">
        <v>9</v>
      </c>
      <c r="B55" s="273">
        <v>2756171351.6100006</v>
      </c>
      <c r="C55" s="274">
        <v>2141187121.77</v>
      </c>
      <c r="D55" s="274"/>
      <c r="E55" s="274">
        <v>2264409548.5</v>
      </c>
      <c r="F55" s="275">
        <v>82.157792808391946</v>
      </c>
      <c r="G55" s="242"/>
      <c r="H55" s="242"/>
      <c r="I55" s="243"/>
      <c r="J55" s="242"/>
      <c r="K55" s="242"/>
      <c r="L55" s="242"/>
      <c r="M55" s="266"/>
      <c r="N55" s="242"/>
      <c r="O55" s="242"/>
    </row>
    <row r="56" spans="1:18" s="251" customFormat="1" ht="18" hidden="1" thickBot="1" x14ac:dyDescent="0.25">
      <c r="A56" s="272" t="s">
        <v>36</v>
      </c>
      <c r="B56" s="273">
        <v>2394559480.2300005</v>
      </c>
      <c r="C56" s="274">
        <v>1804632982.97</v>
      </c>
      <c r="D56" s="274"/>
      <c r="E56" s="274">
        <v>1903862514.2</v>
      </c>
      <c r="F56" s="275">
        <v>79.507839747506779</v>
      </c>
      <c r="G56" s="242"/>
      <c r="H56" s="242"/>
      <c r="I56" s="243"/>
      <c r="J56" s="242"/>
      <c r="K56" s="242"/>
      <c r="L56" s="242"/>
      <c r="M56" s="266"/>
      <c r="N56" s="242"/>
      <c r="O56" s="242"/>
    </row>
    <row r="57" spans="1:18" s="251" customFormat="1" ht="18" hidden="1" thickBot="1" x14ac:dyDescent="0.25">
      <c r="A57" s="276" t="s">
        <v>64</v>
      </c>
      <c r="B57" s="277">
        <v>26618195.989999998</v>
      </c>
      <c r="C57" s="277">
        <v>24037520.32</v>
      </c>
      <c r="D57" s="277"/>
      <c r="E57" s="277">
        <v>24037520.32</v>
      </c>
      <c r="F57" s="278">
        <v>90.304843833257848</v>
      </c>
      <c r="G57" s="242"/>
      <c r="H57" s="242"/>
      <c r="I57" s="243"/>
      <c r="J57" s="242"/>
      <c r="K57" s="242"/>
      <c r="L57" s="242"/>
      <c r="M57" s="266"/>
      <c r="N57" s="242"/>
      <c r="O57" s="242"/>
    </row>
    <row r="58" spans="1:18" s="251" customFormat="1" ht="18" hidden="1" thickBot="1" x14ac:dyDescent="0.25">
      <c r="A58" s="276" t="s">
        <v>65</v>
      </c>
      <c r="B58" s="277">
        <v>1807911464.2400002</v>
      </c>
      <c r="C58" s="279">
        <v>1659853361.6500001</v>
      </c>
      <c r="D58" s="279"/>
      <c r="E58" s="279">
        <v>1665813752.8800001</v>
      </c>
      <c r="F58" s="278">
        <v>92.140228425414932</v>
      </c>
      <c r="G58" s="242"/>
      <c r="H58" s="242"/>
      <c r="I58" s="243"/>
      <c r="J58" s="242"/>
      <c r="K58" s="242"/>
      <c r="L58" s="242"/>
      <c r="M58" s="266"/>
      <c r="N58" s="242"/>
      <c r="O58" s="242"/>
    </row>
    <row r="59" spans="1:18" s="251" customFormat="1" ht="18" hidden="1" thickBot="1" x14ac:dyDescent="0.25">
      <c r="A59" s="276" t="s">
        <v>66</v>
      </c>
      <c r="B59" s="277">
        <v>560029820</v>
      </c>
      <c r="C59" s="279">
        <v>120742101</v>
      </c>
      <c r="D59" s="279"/>
      <c r="E59" s="279">
        <v>214011241</v>
      </c>
      <c r="F59" s="278">
        <v>38.214258126469048</v>
      </c>
      <c r="G59" s="242"/>
      <c r="H59" s="242"/>
      <c r="I59" s="243"/>
      <c r="J59" s="242"/>
      <c r="K59" s="242"/>
      <c r="L59" s="242"/>
      <c r="M59" s="266"/>
      <c r="N59" s="242"/>
      <c r="O59" s="242"/>
    </row>
    <row r="60" spans="1:18" s="251" customFormat="1" ht="18" hidden="1" thickBot="1" x14ac:dyDescent="0.25">
      <c r="A60" s="272" t="s">
        <v>67</v>
      </c>
      <c r="B60" s="273">
        <v>361611871.38</v>
      </c>
      <c r="C60" s="274">
        <v>336554138.79999995</v>
      </c>
      <c r="D60" s="274"/>
      <c r="E60" s="274">
        <v>360547034.29999995</v>
      </c>
      <c r="F60" s="275">
        <v>99.705530386506283</v>
      </c>
      <c r="G60" s="242"/>
      <c r="H60" s="242"/>
      <c r="I60" s="243"/>
      <c r="J60" s="242"/>
      <c r="K60" s="242"/>
      <c r="L60" s="242"/>
      <c r="M60" s="266"/>
      <c r="N60" s="242"/>
      <c r="O60" s="242"/>
    </row>
    <row r="61" spans="1:18" s="251" customFormat="1" ht="17.25" hidden="1" x14ac:dyDescent="0.2">
      <c r="A61" s="242"/>
      <c r="B61" s="266"/>
      <c r="E61" s="266"/>
      <c r="F61" s="280"/>
      <c r="G61" s="242"/>
      <c r="H61" s="242"/>
      <c r="I61" s="243"/>
      <c r="J61" s="242"/>
      <c r="K61" s="242"/>
      <c r="L61" s="242"/>
      <c r="M61" s="266"/>
      <c r="N61" s="242"/>
      <c r="O61" s="242"/>
    </row>
    <row r="62" spans="1:18" s="251" customFormat="1" ht="17.25" hidden="1" x14ac:dyDescent="0.2">
      <c r="A62" s="236" t="s">
        <v>14</v>
      </c>
      <c r="B62" s="237" t="s">
        <v>63</v>
      </c>
      <c r="C62" s="270" t="s">
        <v>68</v>
      </c>
      <c r="D62" s="239"/>
      <c r="E62" s="241" t="s">
        <v>60</v>
      </c>
      <c r="F62" s="280"/>
      <c r="G62" s="242"/>
      <c r="H62" s="242"/>
      <c r="I62" s="243"/>
      <c r="J62" s="242"/>
      <c r="K62" s="242"/>
      <c r="L62" s="242"/>
      <c r="M62" s="266"/>
      <c r="N62" s="242"/>
      <c r="O62" s="242"/>
    </row>
    <row r="63" spans="1:18" s="251" customFormat="1" ht="18" hidden="1" thickBot="1" x14ac:dyDescent="0.25">
      <c r="A63" s="245"/>
      <c r="B63" s="246"/>
      <c r="C63" s="271"/>
      <c r="D63" s="248"/>
      <c r="E63" s="250" t="s">
        <v>49</v>
      </c>
      <c r="F63" s="280"/>
      <c r="G63" s="242"/>
      <c r="H63" s="242"/>
      <c r="I63" s="243"/>
      <c r="J63" s="242"/>
      <c r="K63" s="242"/>
      <c r="L63" s="242"/>
      <c r="M63" s="266"/>
      <c r="N63" s="242"/>
      <c r="O63" s="242"/>
    </row>
    <row r="64" spans="1:18" s="242" customFormat="1" ht="18" hidden="1" thickBot="1" x14ac:dyDescent="0.25">
      <c r="A64" s="281">
        <v>2272.61</v>
      </c>
      <c r="B64" s="250">
        <v>1304.3499999999999</v>
      </c>
      <c r="C64" s="282">
        <v>57.394361549055922</v>
      </c>
      <c r="D64" s="282"/>
      <c r="E64" s="250">
        <v>94.548998728334382</v>
      </c>
      <c r="F64" s="280"/>
      <c r="I64" s="243"/>
      <c r="M64" s="266"/>
    </row>
    <row r="65" spans="1:14" s="242" customFormat="1" ht="17.25" hidden="1" x14ac:dyDescent="0.2">
      <c r="B65" s="266"/>
      <c r="C65" s="251"/>
      <c r="D65" s="266"/>
      <c r="E65" s="266"/>
      <c r="F65" s="280"/>
      <c r="I65" s="243"/>
      <c r="M65" s="266"/>
    </row>
    <row r="66" spans="1:14" s="242" customFormat="1" ht="17.25" hidden="1" x14ac:dyDescent="0.2">
      <c r="B66" s="266"/>
      <c r="C66" s="251"/>
      <c r="D66" s="266"/>
      <c r="E66" s="266"/>
      <c r="F66" s="280"/>
      <c r="I66" s="243"/>
      <c r="M66" s="266"/>
    </row>
    <row r="67" spans="1:14" s="242" customFormat="1" ht="17.25" hidden="1" x14ac:dyDescent="0.2">
      <c r="B67" s="266"/>
      <c r="C67" s="251"/>
      <c r="D67" s="266"/>
      <c r="E67" s="266"/>
      <c r="F67" s="280"/>
      <c r="I67" s="243"/>
      <c r="M67" s="266"/>
    </row>
    <row r="68" spans="1:14" s="242" customFormat="1" ht="17.25" hidden="1" x14ac:dyDescent="0.2">
      <c r="B68" s="266"/>
      <c r="C68" s="251"/>
      <c r="D68" s="266"/>
      <c r="E68" s="266"/>
      <c r="F68" s="280"/>
      <c r="I68" s="243"/>
      <c r="M68" s="266"/>
    </row>
    <row r="69" spans="1:14" s="242" customFormat="1" ht="17.25" hidden="1" x14ac:dyDescent="0.2">
      <c r="B69" s="266"/>
      <c r="C69" s="251"/>
      <c r="D69" s="266"/>
      <c r="E69" s="266"/>
      <c r="F69" s="280"/>
      <c r="I69" s="243"/>
      <c r="M69" s="266"/>
    </row>
    <row r="70" spans="1:14" s="242" customFormat="1" ht="17.25" hidden="1" x14ac:dyDescent="0.2">
      <c r="B70" s="266"/>
      <c r="C70" s="251"/>
      <c r="D70" s="266"/>
      <c r="E70" s="266"/>
      <c r="F70" s="280"/>
      <c r="I70" s="243"/>
      <c r="M70" s="266"/>
    </row>
    <row r="71" spans="1:14" s="242" customFormat="1" ht="42.75" hidden="1" customHeight="1" thickBot="1" x14ac:dyDescent="0.25">
      <c r="A71" s="258" t="s">
        <v>14</v>
      </c>
      <c r="B71" s="283" t="s">
        <v>69</v>
      </c>
      <c r="C71" s="284" t="s">
        <v>70</v>
      </c>
      <c r="D71" s="285" t="s">
        <v>71</v>
      </c>
      <c r="E71" s="286"/>
      <c r="F71" s="287" t="s">
        <v>72</v>
      </c>
      <c r="G71" s="288"/>
      <c r="H71" s="289"/>
      <c r="I71" s="290" t="s">
        <v>73</v>
      </c>
      <c r="M71" s="243"/>
      <c r="N71" s="244"/>
    </row>
    <row r="72" spans="1:14" s="242" customFormat="1" ht="34.5" hidden="1" x14ac:dyDescent="0.2">
      <c r="A72" s="258"/>
      <c r="B72" s="291"/>
      <c r="C72" s="258"/>
      <c r="D72" s="292" t="s">
        <v>74</v>
      </c>
      <c r="E72" s="293" t="s">
        <v>75</v>
      </c>
      <c r="F72" s="294" t="s">
        <v>76</v>
      </c>
      <c r="G72" s="295"/>
      <c r="H72" s="296"/>
      <c r="I72" s="297">
        <v>1193325315.4499998</v>
      </c>
      <c r="M72" s="243"/>
      <c r="N72" s="244"/>
    </row>
    <row r="73" spans="1:14" s="242" customFormat="1" ht="17.25" hidden="1" x14ac:dyDescent="0.2">
      <c r="A73" s="258" t="s">
        <v>77</v>
      </c>
      <c r="B73" s="291">
        <v>23377.21</v>
      </c>
      <c r="C73" s="298">
        <v>25633.058297030002</v>
      </c>
      <c r="D73" s="299">
        <f>+C73-B73</f>
        <v>2255.8482970300029</v>
      </c>
      <c r="E73" s="283">
        <f>+D73*100/B73</f>
        <v>9.6497755593161152</v>
      </c>
      <c r="F73" s="294" t="s">
        <v>78</v>
      </c>
      <c r="G73" s="295"/>
      <c r="H73" s="296"/>
      <c r="I73" s="297">
        <v>277254955.12</v>
      </c>
      <c r="M73" s="243"/>
      <c r="N73" s="244"/>
    </row>
    <row r="74" spans="1:14" s="242" customFormat="1" ht="17.25" hidden="1" x14ac:dyDescent="0.2">
      <c r="A74" s="258" t="s">
        <v>10</v>
      </c>
      <c r="B74" s="291">
        <v>14084.97</v>
      </c>
      <c r="C74" s="298">
        <v>16258.63813388</v>
      </c>
      <c r="D74" s="300">
        <f>+C74-B74</f>
        <v>2173.6681338800008</v>
      </c>
      <c r="E74" s="301">
        <f>+D74*100/B74</f>
        <v>15.432536483073807</v>
      </c>
      <c r="F74" s="294" t="s">
        <v>79</v>
      </c>
      <c r="G74" s="295"/>
      <c r="H74" s="296"/>
      <c r="I74" s="297">
        <v>238871435.02999997</v>
      </c>
      <c r="M74" s="243"/>
      <c r="N74" s="244"/>
    </row>
    <row r="75" spans="1:14" s="242" customFormat="1" ht="17.25" hidden="1" x14ac:dyDescent="0.2">
      <c r="A75" s="258" t="s">
        <v>11</v>
      </c>
      <c r="B75" s="291">
        <v>9292.24</v>
      </c>
      <c r="C75" s="298">
        <v>9374.42016315</v>
      </c>
      <c r="D75" s="299">
        <f>+C75-B75</f>
        <v>82.180163150000226</v>
      </c>
      <c r="E75" s="283">
        <f>+D75*100/B75</f>
        <v>0.88439561558892399</v>
      </c>
      <c r="F75" s="294" t="s">
        <v>80</v>
      </c>
      <c r="G75" s="295"/>
      <c r="H75" s="296"/>
      <c r="I75" s="297">
        <v>139884551.71000004</v>
      </c>
      <c r="M75" s="243"/>
      <c r="N75" s="244"/>
    </row>
    <row r="76" spans="1:14" s="242" customFormat="1" ht="17.25" hidden="1" x14ac:dyDescent="0.2">
      <c r="A76" s="251"/>
      <c r="B76" s="302"/>
      <c r="C76" s="303"/>
      <c r="D76" s="302"/>
      <c r="E76" s="302"/>
      <c r="F76" s="294" t="s">
        <v>81</v>
      </c>
      <c r="G76" s="295"/>
      <c r="H76" s="296"/>
      <c r="I76" s="297">
        <v>92066800</v>
      </c>
      <c r="M76" s="243"/>
      <c r="N76" s="244"/>
    </row>
    <row r="77" spans="1:14" s="242" customFormat="1" ht="17.25" hidden="1" x14ac:dyDescent="0.2">
      <c r="A77" s="251"/>
      <c r="B77" s="302"/>
      <c r="C77" s="303"/>
      <c r="D77" s="302"/>
      <c r="E77" s="302"/>
      <c r="F77" s="294" t="s">
        <v>82</v>
      </c>
      <c r="G77" s="295"/>
      <c r="H77" s="296"/>
      <c r="I77" s="297">
        <v>50191100</v>
      </c>
      <c r="M77" s="243"/>
      <c r="N77" s="244"/>
    </row>
    <row r="78" spans="1:14" s="242" customFormat="1" ht="17.25" hidden="1" x14ac:dyDescent="0.2">
      <c r="A78" s="251"/>
      <c r="B78" s="302"/>
      <c r="C78" s="303"/>
      <c r="D78" s="302"/>
      <c r="E78" s="302"/>
      <c r="F78" s="304" t="s">
        <v>83</v>
      </c>
      <c r="G78" s="305"/>
      <c r="H78" s="306"/>
      <c r="I78" s="307">
        <v>26977000</v>
      </c>
      <c r="M78" s="243"/>
      <c r="N78" s="244"/>
    </row>
    <row r="79" spans="1:14" s="242" customFormat="1" ht="17.25" hidden="1" x14ac:dyDescent="0.2">
      <c r="A79" s="251"/>
      <c r="B79" s="302"/>
      <c r="C79" s="303"/>
      <c r="D79" s="302"/>
      <c r="E79" s="302"/>
      <c r="F79" s="308"/>
      <c r="G79" s="295"/>
      <c r="H79" s="309" t="s">
        <v>77</v>
      </c>
      <c r="I79" s="310">
        <f>SUM(I72:I78)</f>
        <v>2018571157.3099997</v>
      </c>
      <c r="J79" s="260"/>
      <c r="K79" s="311"/>
      <c r="M79" s="243"/>
      <c r="N79" s="244"/>
    </row>
    <row r="80" spans="1:14" s="242" customFormat="1" ht="17.25" hidden="1" x14ac:dyDescent="0.2">
      <c r="A80" s="251"/>
      <c r="B80" s="266"/>
      <c r="C80" s="251"/>
      <c r="D80" s="266"/>
      <c r="E80" s="266"/>
      <c r="F80" s="312" t="s">
        <v>84</v>
      </c>
      <c r="G80" s="313"/>
      <c r="H80" s="314"/>
      <c r="I80" s="315">
        <v>53357700</v>
      </c>
      <c r="M80" s="243"/>
      <c r="N80" s="244"/>
    </row>
    <row r="81" spans="1:13" s="242" customFormat="1" ht="17.25" hidden="1" x14ac:dyDescent="0.2">
      <c r="A81" s="251"/>
      <c r="B81" s="302"/>
      <c r="C81" s="303"/>
      <c r="D81" s="302"/>
      <c r="E81" s="302"/>
      <c r="F81" s="316"/>
      <c r="I81" s="317"/>
      <c r="M81" s="266"/>
    </row>
    <row r="82" spans="1:13" s="242" customFormat="1" ht="17.25" hidden="1" x14ac:dyDescent="0.2">
      <c r="A82" s="318" t="s">
        <v>85</v>
      </c>
      <c r="B82" s="302"/>
      <c r="C82" s="303"/>
      <c r="D82" s="302"/>
      <c r="E82" s="302"/>
      <c r="F82" s="316"/>
      <c r="I82" s="317"/>
      <c r="M82" s="266"/>
    </row>
    <row r="83" spans="1:13" s="323" customFormat="1" ht="17.25" hidden="1" x14ac:dyDescent="0.2">
      <c r="A83" s="319" t="s">
        <v>2</v>
      </c>
      <c r="B83" s="320" t="s">
        <v>14</v>
      </c>
      <c r="C83" s="238" t="s">
        <v>63</v>
      </c>
      <c r="D83" s="320" t="s">
        <v>56</v>
      </c>
      <c r="E83" s="241" t="s">
        <v>58</v>
      </c>
      <c r="F83" s="321" t="s">
        <v>59</v>
      </c>
      <c r="G83" s="321" t="s">
        <v>60</v>
      </c>
      <c r="H83" s="322" t="s">
        <v>58</v>
      </c>
      <c r="I83" s="243"/>
      <c r="J83" s="242"/>
      <c r="K83" s="242"/>
      <c r="M83" s="266"/>
    </row>
    <row r="84" spans="1:13" s="323" customFormat="1" ht="18" hidden="1" thickBot="1" x14ac:dyDescent="0.25">
      <c r="A84" s="324" t="s">
        <v>77</v>
      </c>
      <c r="B84" s="277">
        <f>+B85+B86</f>
        <v>28929476045.740002</v>
      </c>
      <c r="C84" s="277">
        <f>+C85+C86</f>
        <v>25603849150.139999</v>
      </c>
      <c r="D84" s="325">
        <f>+C84*100/B84</f>
        <v>88.50436526972733</v>
      </c>
      <c r="E84" s="326">
        <f>+D84-F4</f>
        <v>13.50436526972733</v>
      </c>
      <c r="F84" s="277">
        <f>+F85+F86</f>
        <v>27444179406.560001</v>
      </c>
      <c r="G84" s="327">
        <f>+F84*100/B84</f>
        <v>94.86580179733771</v>
      </c>
      <c r="H84" s="328">
        <f>+G84-G4</f>
        <v>13.125801797337715</v>
      </c>
      <c r="I84" s="243"/>
      <c r="J84" s="242"/>
      <c r="K84" s="242"/>
      <c r="M84" s="266"/>
    </row>
    <row r="85" spans="1:13" s="323" customFormat="1" ht="18" hidden="1" thickBot="1" x14ac:dyDescent="0.25">
      <c r="A85" s="324" t="s">
        <v>10</v>
      </c>
      <c r="B85" s="277">
        <f>+B17</f>
        <v>18607355611.880001</v>
      </c>
      <c r="C85" s="329">
        <f>+E17</f>
        <v>17763778245.860001</v>
      </c>
      <c r="D85" s="325">
        <f>+C85*100/B85</f>
        <v>95.466430676041824</v>
      </c>
      <c r="E85" s="327">
        <f>+D85-F5</f>
        <v>15.466430676041824</v>
      </c>
      <c r="F85" s="329">
        <f>+I17</f>
        <v>17863954209.830002</v>
      </c>
      <c r="G85" s="327">
        <f>+F85*100/B85</f>
        <v>96.004798223045896</v>
      </c>
      <c r="H85" s="328">
        <f>+G85-G5</f>
        <v>14.24479822304589</v>
      </c>
      <c r="I85" s="243"/>
      <c r="J85" s="242"/>
      <c r="K85" s="242"/>
      <c r="M85" s="266"/>
    </row>
    <row r="86" spans="1:13" s="323" customFormat="1" ht="18" hidden="1" thickBot="1" x14ac:dyDescent="0.25">
      <c r="A86" s="324" t="s">
        <v>11</v>
      </c>
      <c r="B86" s="277">
        <f>+B18</f>
        <v>10322120433.860001</v>
      </c>
      <c r="C86" s="329">
        <f>+E18</f>
        <v>7840070904.2799997</v>
      </c>
      <c r="D86" s="325">
        <f t="shared" ref="D86" si="11">+C86*100/B86</f>
        <v>75.954073143362578</v>
      </c>
      <c r="E86" s="326">
        <f>+D86-F6</f>
        <v>18.954073143362578</v>
      </c>
      <c r="F86" s="329">
        <f>+I18</f>
        <v>9580225196.7299995</v>
      </c>
      <c r="G86" s="327">
        <f t="shared" ref="G86" si="12">+F86*100/B86</f>
        <v>92.812569453304022</v>
      </c>
      <c r="H86" s="330">
        <f>+G86-G6</f>
        <v>11.162569453304016</v>
      </c>
      <c r="I86" s="243"/>
      <c r="J86" s="242"/>
      <c r="K86" s="242"/>
      <c r="M86" s="266"/>
    </row>
    <row r="87" spans="1:13" s="323" customFormat="1" ht="17.25" hidden="1" x14ac:dyDescent="0.2">
      <c r="B87" s="266"/>
      <c r="C87" s="251"/>
      <c r="D87" s="266"/>
      <c r="E87" s="266"/>
      <c r="F87" s="280"/>
      <c r="G87" s="242"/>
      <c r="I87" s="243"/>
      <c r="J87" s="242"/>
      <c r="K87" s="242"/>
      <c r="M87" s="266"/>
    </row>
    <row r="88" spans="1:13" s="323" customFormat="1" ht="17.25" hidden="1" x14ac:dyDescent="0.2">
      <c r="A88" s="331" t="s">
        <v>2</v>
      </c>
      <c r="B88" s="332" t="s">
        <v>14</v>
      </c>
      <c r="C88" s="333" t="s">
        <v>63</v>
      </c>
      <c r="D88" s="332" t="s">
        <v>68</v>
      </c>
      <c r="E88" s="293" t="s">
        <v>59</v>
      </c>
      <c r="F88" s="334" t="s">
        <v>60</v>
      </c>
      <c r="G88" s="242"/>
      <c r="I88" s="243"/>
      <c r="J88" s="242"/>
      <c r="K88" s="242"/>
      <c r="M88" s="266"/>
    </row>
    <row r="89" spans="1:13" s="323" customFormat="1" ht="17.25" hidden="1" x14ac:dyDescent="0.2">
      <c r="A89" s="335"/>
      <c r="B89" s="336"/>
      <c r="C89" s="337"/>
      <c r="D89" s="336"/>
      <c r="E89" s="293" t="s">
        <v>62</v>
      </c>
      <c r="F89" s="334" t="s">
        <v>49</v>
      </c>
      <c r="G89" s="242"/>
      <c r="I89" s="243"/>
      <c r="J89" s="242"/>
      <c r="K89" s="242"/>
      <c r="M89" s="266"/>
    </row>
    <row r="90" spans="1:13" s="343" customFormat="1" ht="17.25" hidden="1" x14ac:dyDescent="0.2">
      <c r="A90" s="338" t="s">
        <v>9</v>
      </c>
      <c r="B90" s="339">
        <f t="shared" ref="B90:B98" si="13">+B29</f>
        <v>3363395507.79</v>
      </c>
      <c r="C90" s="339">
        <f t="shared" ref="C90:D98" si="14">+E29</f>
        <v>3186156184.3199997</v>
      </c>
      <c r="D90" s="340">
        <f t="shared" si="14"/>
        <v>94.730345477970289</v>
      </c>
      <c r="E90" s="339">
        <f t="shared" ref="E90:F98" si="15">+I29</f>
        <v>3205275657.5099998</v>
      </c>
      <c r="F90" s="341">
        <f t="shared" si="15"/>
        <v>95.298802953331631</v>
      </c>
      <c r="G90" s="342"/>
      <c r="I90" s="344"/>
      <c r="J90" s="342"/>
      <c r="K90" s="342"/>
      <c r="M90" s="345"/>
    </row>
    <row r="91" spans="1:13" s="343" customFormat="1" ht="17.25" hidden="1" x14ac:dyDescent="0.2">
      <c r="A91" s="338" t="s">
        <v>36</v>
      </c>
      <c r="B91" s="339">
        <f t="shared" si="13"/>
        <v>2807293974.3600001</v>
      </c>
      <c r="C91" s="339">
        <f t="shared" si="14"/>
        <v>2635117917.1199999</v>
      </c>
      <c r="D91" s="340">
        <f t="shared" si="14"/>
        <v>93.866831945191905</v>
      </c>
      <c r="E91" s="339">
        <f t="shared" si="15"/>
        <v>2654173641.9899998</v>
      </c>
      <c r="F91" s="341">
        <f t="shared" si="15"/>
        <v>94.545625297225655</v>
      </c>
      <c r="G91" s="342"/>
      <c r="I91" s="344"/>
      <c r="J91" s="342"/>
      <c r="K91" s="342"/>
      <c r="M91" s="345"/>
    </row>
    <row r="92" spans="1:13" s="323" customFormat="1" ht="17.25" hidden="1" x14ac:dyDescent="0.2">
      <c r="A92" s="346" t="s">
        <v>38</v>
      </c>
      <c r="B92" s="347">
        <f t="shared" si="13"/>
        <v>24020888.32</v>
      </c>
      <c r="C92" s="347">
        <f t="shared" si="14"/>
        <v>24020888.32</v>
      </c>
      <c r="D92" s="348">
        <f t="shared" si="14"/>
        <v>100</v>
      </c>
      <c r="E92" s="347">
        <f t="shared" si="15"/>
        <v>24020888.32</v>
      </c>
      <c r="F92" s="349">
        <f t="shared" si="15"/>
        <v>100</v>
      </c>
      <c r="G92" s="242"/>
      <c r="I92" s="243"/>
      <c r="J92" s="242"/>
      <c r="K92" s="242"/>
      <c r="M92" s="266"/>
    </row>
    <row r="93" spans="1:13" s="323" customFormat="1" ht="17.25" hidden="1" x14ac:dyDescent="0.2">
      <c r="A93" s="346" t="s">
        <v>39</v>
      </c>
      <c r="B93" s="347">
        <f t="shared" si="13"/>
        <v>1772393059.27</v>
      </c>
      <c r="C93" s="347">
        <f t="shared" si="14"/>
        <v>1719430930.48</v>
      </c>
      <c r="D93" s="348">
        <f t="shared" si="14"/>
        <v>97.011829373118076</v>
      </c>
      <c r="E93" s="347">
        <f t="shared" si="15"/>
        <v>1720490163.8800001</v>
      </c>
      <c r="F93" s="349">
        <f t="shared" si="15"/>
        <v>97.071592267948887</v>
      </c>
      <c r="G93" s="242"/>
      <c r="I93" s="243"/>
      <c r="J93" s="242"/>
      <c r="K93" s="242"/>
      <c r="M93" s="266"/>
    </row>
    <row r="94" spans="1:13" s="323" customFormat="1" ht="17.25" hidden="1" x14ac:dyDescent="0.2">
      <c r="A94" s="346" t="s">
        <v>40</v>
      </c>
      <c r="B94" s="347">
        <f t="shared" si="13"/>
        <v>843117212.7700001</v>
      </c>
      <c r="C94" s="347">
        <f t="shared" si="14"/>
        <v>728810596.6400001</v>
      </c>
      <c r="D94" s="348">
        <f t="shared" si="14"/>
        <v>86.442381391496696</v>
      </c>
      <c r="E94" s="347">
        <f t="shared" si="15"/>
        <v>746807088.11000001</v>
      </c>
      <c r="F94" s="349">
        <f t="shared" si="15"/>
        <v>88.576899723873481</v>
      </c>
      <c r="G94" s="242"/>
      <c r="I94" s="243"/>
      <c r="J94" s="242"/>
      <c r="K94" s="242"/>
      <c r="M94" s="266"/>
    </row>
    <row r="95" spans="1:13" s="323" customFormat="1" ht="17.25" hidden="1" x14ac:dyDescent="0.2">
      <c r="A95" s="346" t="s">
        <v>41</v>
      </c>
      <c r="B95" s="347">
        <f t="shared" si="13"/>
        <v>167762814</v>
      </c>
      <c r="C95" s="347">
        <f t="shared" si="14"/>
        <v>162855501.68000001</v>
      </c>
      <c r="D95" s="348">
        <f t="shared" si="14"/>
        <v>97.07485097382785</v>
      </c>
      <c r="E95" s="347">
        <f t="shared" si="15"/>
        <v>162855501.68000001</v>
      </c>
      <c r="F95" s="349">
        <f t="shared" si="15"/>
        <v>97.07485097382785</v>
      </c>
      <c r="G95" s="242"/>
      <c r="I95" s="243"/>
      <c r="J95" s="242"/>
      <c r="K95" s="242"/>
      <c r="M95" s="266"/>
    </row>
    <row r="96" spans="1:13" s="343" customFormat="1" ht="17.25" hidden="1" x14ac:dyDescent="0.2">
      <c r="A96" s="350" t="s">
        <v>42</v>
      </c>
      <c r="B96" s="339">
        <f t="shared" si="13"/>
        <v>556101533.42999995</v>
      </c>
      <c r="C96" s="339">
        <f t="shared" si="14"/>
        <v>551038267.20000005</v>
      </c>
      <c r="D96" s="340">
        <f t="shared" si="14"/>
        <v>99.089506874981993</v>
      </c>
      <c r="E96" s="339">
        <f t="shared" si="15"/>
        <v>551102015.51999998</v>
      </c>
      <c r="F96" s="341">
        <f t="shared" si="15"/>
        <v>99.100970306777754</v>
      </c>
      <c r="G96" s="342"/>
      <c r="I96" s="344"/>
      <c r="J96" s="342"/>
      <c r="K96" s="342"/>
      <c r="M96" s="345"/>
    </row>
    <row r="97" spans="1:13" s="323" customFormat="1" ht="17.25" hidden="1" x14ac:dyDescent="0.2">
      <c r="A97" s="351" t="s">
        <v>39</v>
      </c>
      <c r="B97" s="347">
        <f t="shared" si="13"/>
        <v>384191433.42999995</v>
      </c>
      <c r="C97" s="347">
        <f t="shared" si="14"/>
        <v>379138167.19999999</v>
      </c>
      <c r="D97" s="348">
        <f t="shared" si="14"/>
        <v>98.684700961475073</v>
      </c>
      <c r="E97" s="347">
        <f t="shared" si="15"/>
        <v>379191915.51999998</v>
      </c>
      <c r="F97" s="349">
        <f t="shared" si="15"/>
        <v>98.698690945457827</v>
      </c>
      <c r="G97" s="242"/>
      <c r="I97" s="243"/>
      <c r="J97" s="242"/>
      <c r="K97" s="242"/>
      <c r="M97" s="266"/>
    </row>
    <row r="98" spans="1:13" s="323" customFormat="1" ht="17.25" hidden="1" x14ac:dyDescent="0.2">
      <c r="A98" s="351" t="s">
        <v>40</v>
      </c>
      <c r="B98" s="347">
        <f t="shared" si="13"/>
        <v>153325783.75</v>
      </c>
      <c r="C98" s="347">
        <f t="shared" si="14"/>
        <v>153315783.75</v>
      </c>
      <c r="D98" s="348">
        <f t="shared" si="14"/>
        <v>99.993477939746711</v>
      </c>
      <c r="E98" s="347">
        <f t="shared" si="15"/>
        <v>153325783.75</v>
      </c>
      <c r="F98" s="349">
        <f t="shared" si="15"/>
        <v>100</v>
      </c>
      <c r="G98" s="242"/>
      <c r="I98" s="243"/>
      <c r="J98" s="242"/>
      <c r="K98" s="242"/>
      <c r="M98" s="266"/>
    </row>
    <row r="99" spans="1:13" s="242" customFormat="1" ht="17.25" hidden="1" x14ac:dyDescent="0.2">
      <c r="B99" s="266"/>
      <c r="C99" s="251"/>
      <c r="D99" s="266"/>
      <c r="E99" s="266"/>
      <c r="F99" s="280"/>
      <c r="I99" s="243"/>
      <c r="M99" s="266"/>
    </row>
    <row r="100" spans="1:13" s="242" customFormat="1" ht="17.25" hidden="1" x14ac:dyDescent="0.2">
      <c r="B100" s="266"/>
      <c r="C100" s="251"/>
      <c r="D100" s="266"/>
      <c r="E100" s="266"/>
      <c r="F100" s="280"/>
      <c r="I100" s="243"/>
      <c r="M100" s="266"/>
    </row>
    <row r="101" spans="1:13" s="242" customFormat="1" ht="17.25" hidden="1" x14ac:dyDescent="0.2">
      <c r="B101" s="266"/>
      <c r="C101" s="251"/>
      <c r="D101" s="266"/>
      <c r="E101" s="266"/>
      <c r="F101" s="280"/>
      <c r="I101" s="243"/>
      <c r="M101" s="266"/>
    </row>
    <row r="102" spans="1:13" s="242" customFormat="1" ht="17.25" hidden="1" x14ac:dyDescent="0.2">
      <c r="A102" s="352" t="s">
        <v>86</v>
      </c>
      <c r="B102" s="266"/>
      <c r="C102" s="251"/>
      <c r="D102" s="266"/>
      <c r="E102" s="266"/>
      <c r="F102" s="280"/>
      <c r="I102" s="243"/>
      <c r="M102" s="266"/>
    </row>
    <row r="103" spans="1:13" s="242" customFormat="1" ht="18" hidden="1" thickBot="1" x14ac:dyDescent="0.25">
      <c r="A103" s="236" t="s">
        <v>2</v>
      </c>
      <c r="B103" s="237" t="s">
        <v>14</v>
      </c>
      <c r="C103" s="353" t="s">
        <v>7</v>
      </c>
      <c r="D103" s="354"/>
      <c r="E103" s="355"/>
      <c r="F103" s="356"/>
      <c r="G103" s="357" t="s">
        <v>49</v>
      </c>
      <c r="H103" s="354"/>
      <c r="I103" s="355"/>
      <c r="J103" s="356"/>
      <c r="K103" s="237" t="s">
        <v>15</v>
      </c>
      <c r="L103" s="270" t="s">
        <v>16</v>
      </c>
    </row>
    <row r="104" spans="1:13" s="242" customFormat="1" ht="15" hidden="1" customHeight="1" x14ac:dyDescent="0.2">
      <c r="A104" s="358"/>
      <c r="B104" s="359"/>
      <c r="C104" s="237" t="s">
        <v>87</v>
      </c>
      <c r="D104" s="237" t="s">
        <v>60</v>
      </c>
      <c r="E104" s="321" t="s">
        <v>88</v>
      </c>
      <c r="F104" s="236" t="s">
        <v>89</v>
      </c>
      <c r="G104" s="270" t="s">
        <v>87</v>
      </c>
      <c r="H104" s="237" t="s">
        <v>60</v>
      </c>
      <c r="I104" s="321" t="s">
        <v>90</v>
      </c>
      <c r="J104" s="236" t="s">
        <v>89</v>
      </c>
      <c r="K104" s="359"/>
      <c r="L104" s="360"/>
    </row>
    <row r="105" spans="1:13" s="242" customFormat="1" ht="17.25" hidden="1" x14ac:dyDescent="0.2">
      <c r="A105" s="358"/>
      <c r="B105" s="359"/>
      <c r="C105" s="359"/>
      <c r="D105" s="359"/>
      <c r="E105" s="321" t="s">
        <v>60</v>
      </c>
      <c r="F105" s="358"/>
      <c r="G105" s="360"/>
      <c r="H105" s="359"/>
      <c r="I105" s="321" t="s">
        <v>91</v>
      </c>
      <c r="J105" s="358"/>
      <c r="K105" s="359"/>
      <c r="L105" s="360"/>
    </row>
    <row r="106" spans="1:13" s="242" customFormat="1" ht="18" hidden="1" thickBot="1" x14ac:dyDescent="0.25">
      <c r="A106" s="245"/>
      <c r="B106" s="246"/>
      <c r="C106" s="246"/>
      <c r="D106" s="246"/>
      <c r="E106" s="361"/>
      <c r="F106" s="245"/>
      <c r="G106" s="271"/>
      <c r="H106" s="246"/>
      <c r="I106" s="248" t="s">
        <v>60</v>
      </c>
      <c r="J106" s="245"/>
      <c r="K106" s="246"/>
      <c r="L106" s="271"/>
    </row>
    <row r="107" spans="1:13" s="242" customFormat="1" ht="18" hidden="1" thickBot="1" x14ac:dyDescent="0.25">
      <c r="A107" s="252" t="s">
        <v>9</v>
      </c>
      <c r="B107" s="362">
        <f>+B108+B109</f>
        <v>28929476045.740002</v>
      </c>
      <c r="C107" s="362">
        <f>+C108+C109</f>
        <v>25603849150.139999</v>
      </c>
      <c r="D107" s="363">
        <f>+C107*100/B107</f>
        <v>88.50436526972733</v>
      </c>
      <c r="E107" s="325">
        <v>75</v>
      </c>
      <c r="F107" s="364">
        <f>+D107-E107</f>
        <v>13.50436526972733</v>
      </c>
      <c r="G107" s="362">
        <f>+K107+L107+C107</f>
        <v>27444179406.559998</v>
      </c>
      <c r="H107" s="259">
        <f>+G107*100/B107</f>
        <v>94.86580179733771</v>
      </c>
      <c r="I107" s="248">
        <v>81.739999999999995</v>
      </c>
      <c r="J107" s="364">
        <f>+H107-I107</f>
        <v>13.125801797337715</v>
      </c>
      <c r="K107" s="362">
        <f>+K108+K109</f>
        <v>0</v>
      </c>
      <c r="L107" s="362">
        <f>+L108+L109</f>
        <v>1840330256.4200001</v>
      </c>
    </row>
    <row r="108" spans="1:13" s="242" customFormat="1" ht="18" hidden="1" thickBot="1" x14ac:dyDescent="0.25">
      <c r="A108" s="252" t="s">
        <v>10</v>
      </c>
      <c r="B108" s="362">
        <f>+B17</f>
        <v>18607355611.880001</v>
      </c>
      <c r="C108" s="362">
        <f>+E17</f>
        <v>17763778245.860001</v>
      </c>
      <c r="D108" s="363">
        <f>+C108*100/B108</f>
        <v>95.466430676041824</v>
      </c>
      <c r="E108" s="325">
        <v>80</v>
      </c>
      <c r="F108" s="364">
        <f>+D108-E108</f>
        <v>15.466430676041824</v>
      </c>
      <c r="G108" s="362">
        <f>+K108+L108+C108</f>
        <v>17863954209.830002</v>
      </c>
      <c r="H108" s="259">
        <f>+G108*100/B108</f>
        <v>96.004798223045896</v>
      </c>
      <c r="I108" s="248">
        <v>81.760000000000005</v>
      </c>
      <c r="J108" s="364">
        <f>+H108-I108</f>
        <v>14.24479822304589</v>
      </c>
      <c r="K108" s="362">
        <f>+C17</f>
        <v>0</v>
      </c>
      <c r="L108" s="362">
        <f>+D17</f>
        <v>100175963.97</v>
      </c>
    </row>
    <row r="109" spans="1:13" s="242" customFormat="1" ht="18" hidden="1" thickBot="1" x14ac:dyDescent="0.25">
      <c r="A109" s="252" t="s">
        <v>11</v>
      </c>
      <c r="B109" s="362">
        <f>+B18</f>
        <v>10322120433.860001</v>
      </c>
      <c r="C109" s="362">
        <f>+E18</f>
        <v>7840070904.2799997</v>
      </c>
      <c r="D109" s="363">
        <f>+C109*100/B109</f>
        <v>75.954073143362578</v>
      </c>
      <c r="E109" s="325">
        <v>57</v>
      </c>
      <c r="F109" s="364">
        <f>+D109-E109</f>
        <v>18.954073143362578</v>
      </c>
      <c r="G109" s="362">
        <f>+K109+L109+C109</f>
        <v>9580225196.7299995</v>
      </c>
      <c r="H109" s="259">
        <f>+G109*100/B109</f>
        <v>92.812569453304022</v>
      </c>
      <c r="I109" s="248">
        <v>81.650000000000006</v>
      </c>
      <c r="J109" s="364">
        <f>+H109-I109</f>
        <v>11.162569453304016</v>
      </c>
      <c r="K109" s="362">
        <f>+C18</f>
        <v>0</v>
      </c>
      <c r="L109" s="362">
        <f>+D18</f>
        <v>1740154292.45</v>
      </c>
    </row>
    <row r="110" spans="1:13" s="242" customFormat="1" ht="17.25" hidden="1" x14ac:dyDescent="0.2">
      <c r="B110" s="266"/>
      <c r="C110" s="266"/>
      <c r="D110" s="280"/>
      <c r="G110" s="243"/>
      <c r="K110" s="251"/>
      <c r="L110" s="266"/>
    </row>
    <row r="111" spans="1:13" s="242" customFormat="1" ht="17.25" hidden="1" x14ac:dyDescent="0.2">
      <c r="A111" s="352" t="s">
        <v>92</v>
      </c>
      <c r="B111" s="266"/>
      <c r="C111" s="266"/>
      <c r="D111" s="280"/>
      <c r="G111" s="243"/>
      <c r="K111" s="251"/>
      <c r="L111" s="266"/>
    </row>
    <row r="112" spans="1:13" s="242" customFormat="1" ht="17.25" hidden="1" x14ac:dyDescent="0.2">
      <c r="A112" s="365" t="s">
        <v>2</v>
      </c>
      <c r="B112" s="332" t="s">
        <v>14</v>
      </c>
      <c r="C112" s="293" t="s">
        <v>7</v>
      </c>
      <c r="D112" s="334"/>
      <c r="E112" s="366" t="s">
        <v>93</v>
      </c>
      <c r="F112" s="367"/>
      <c r="G112" s="243"/>
      <c r="K112" s="334" t="s">
        <v>94</v>
      </c>
      <c r="L112" s="332" t="s">
        <v>16</v>
      </c>
    </row>
    <row r="113" spans="1:13" s="242" customFormat="1" ht="17.25" hidden="1" x14ac:dyDescent="0.2">
      <c r="A113" s="368"/>
      <c r="B113" s="336"/>
      <c r="C113" s="293" t="s">
        <v>87</v>
      </c>
      <c r="D113" s="334" t="s">
        <v>60</v>
      </c>
      <c r="E113" s="334" t="s">
        <v>87</v>
      </c>
      <c r="F113" s="369" t="s">
        <v>60</v>
      </c>
      <c r="G113" s="243"/>
      <c r="K113" s="334" t="s">
        <v>95</v>
      </c>
      <c r="L113" s="336"/>
    </row>
    <row r="114" spans="1:13" s="342" customFormat="1" ht="17.25" hidden="1" x14ac:dyDescent="0.2">
      <c r="A114" s="370" t="s">
        <v>9</v>
      </c>
      <c r="B114" s="299">
        <f t="shared" ref="B114:B122" si="16">+B29</f>
        <v>3363395507.79</v>
      </c>
      <c r="C114" s="299">
        <f t="shared" ref="C114:C122" si="17">+E29</f>
        <v>3186156184.3199997</v>
      </c>
      <c r="D114" s="371">
        <f t="shared" ref="D114:D122" si="18">+C114*100/B114</f>
        <v>94.730345477970289</v>
      </c>
      <c r="E114" s="339">
        <f t="shared" ref="E114:E122" si="19">+K114+L114+C114</f>
        <v>3205275657.5099998</v>
      </c>
      <c r="F114" s="372">
        <f t="shared" ref="F114:F122" si="20">+E114*100/B114</f>
        <v>95.298802953331631</v>
      </c>
      <c r="G114" s="344"/>
      <c r="K114" s="299">
        <f t="shared" ref="K114:L122" si="21">+C29</f>
        <v>63748.32</v>
      </c>
      <c r="L114" s="299">
        <f t="shared" si="21"/>
        <v>19055724.869999997</v>
      </c>
    </row>
    <row r="115" spans="1:13" s="342" customFormat="1" ht="17.25" hidden="1" x14ac:dyDescent="0.2">
      <c r="A115" s="370" t="s">
        <v>36</v>
      </c>
      <c r="B115" s="299">
        <f t="shared" si="16"/>
        <v>2807293974.3600001</v>
      </c>
      <c r="C115" s="299">
        <f t="shared" si="17"/>
        <v>2635117917.1199999</v>
      </c>
      <c r="D115" s="371">
        <f t="shared" si="18"/>
        <v>93.866831945191905</v>
      </c>
      <c r="E115" s="339">
        <f t="shared" si="19"/>
        <v>2654173641.9899998</v>
      </c>
      <c r="F115" s="372">
        <f t="shared" si="20"/>
        <v>94.545625297225655</v>
      </c>
      <c r="G115" s="344"/>
      <c r="K115" s="299">
        <f t="shared" si="21"/>
        <v>0</v>
      </c>
      <c r="L115" s="299">
        <f t="shared" si="21"/>
        <v>19055724.869999997</v>
      </c>
    </row>
    <row r="116" spans="1:13" s="242" customFormat="1" ht="17.25" hidden="1" x14ac:dyDescent="0.2">
      <c r="A116" s="373" t="s">
        <v>38</v>
      </c>
      <c r="B116" s="299">
        <f t="shared" si="16"/>
        <v>24020888.32</v>
      </c>
      <c r="C116" s="299">
        <f t="shared" si="17"/>
        <v>24020888.32</v>
      </c>
      <c r="D116" s="374">
        <f t="shared" si="18"/>
        <v>100</v>
      </c>
      <c r="E116" s="347">
        <f t="shared" si="19"/>
        <v>24020888.32</v>
      </c>
      <c r="F116" s="375">
        <f t="shared" si="20"/>
        <v>100</v>
      </c>
      <c r="G116" s="243"/>
      <c r="K116" s="299">
        <f t="shared" si="21"/>
        <v>0</v>
      </c>
      <c r="L116" s="299">
        <f t="shared" si="21"/>
        <v>0</v>
      </c>
    </row>
    <row r="117" spans="1:13" s="242" customFormat="1" ht="17.25" hidden="1" x14ac:dyDescent="0.2">
      <c r="A117" s="373" t="s">
        <v>39</v>
      </c>
      <c r="B117" s="299">
        <f t="shared" si="16"/>
        <v>1772393059.27</v>
      </c>
      <c r="C117" s="299">
        <f t="shared" si="17"/>
        <v>1719430930.48</v>
      </c>
      <c r="D117" s="374">
        <f t="shared" si="18"/>
        <v>97.011829373118076</v>
      </c>
      <c r="E117" s="347">
        <f t="shared" si="19"/>
        <v>1720490163.8800001</v>
      </c>
      <c r="F117" s="375">
        <f t="shared" si="20"/>
        <v>97.071592267948887</v>
      </c>
      <c r="G117" s="243"/>
      <c r="K117" s="299">
        <f t="shared" si="21"/>
        <v>0</v>
      </c>
      <c r="L117" s="299">
        <f t="shared" si="21"/>
        <v>1059233.3999999999</v>
      </c>
    </row>
    <row r="118" spans="1:13" s="242" customFormat="1" ht="17.25" hidden="1" x14ac:dyDescent="0.2">
      <c r="A118" s="373" t="s">
        <v>40</v>
      </c>
      <c r="B118" s="299">
        <f t="shared" si="16"/>
        <v>843117212.7700001</v>
      </c>
      <c r="C118" s="299">
        <f t="shared" si="17"/>
        <v>728810596.6400001</v>
      </c>
      <c r="D118" s="374">
        <f t="shared" si="18"/>
        <v>86.442381391496696</v>
      </c>
      <c r="E118" s="347">
        <f t="shared" si="19"/>
        <v>746807088.11000013</v>
      </c>
      <c r="F118" s="375">
        <f t="shared" si="20"/>
        <v>88.576899723873495</v>
      </c>
      <c r="G118" s="243"/>
      <c r="K118" s="299">
        <f t="shared" si="21"/>
        <v>0</v>
      </c>
      <c r="L118" s="299">
        <f t="shared" si="21"/>
        <v>17996491.469999999</v>
      </c>
    </row>
    <row r="119" spans="1:13" s="242" customFormat="1" ht="17.25" hidden="1" x14ac:dyDescent="0.2">
      <c r="A119" s="373" t="s">
        <v>41</v>
      </c>
      <c r="B119" s="299">
        <f t="shared" si="16"/>
        <v>167762814</v>
      </c>
      <c r="C119" s="299">
        <f t="shared" si="17"/>
        <v>162855501.68000001</v>
      </c>
      <c r="D119" s="374">
        <f t="shared" si="18"/>
        <v>97.07485097382785</v>
      </c>
      <c r="E119" s="347">
        <f t="shared" si="19"/>
        <v>162855501.68000001</v>
      </c>
      <c r="F119" s="375">
        <f t="shared" si="20"/>
        <v>97.07485097382785</v>
      </c>
      <c r="G119" s="243"/>
      <c r="K119" s="299">
        <f t="shared" si="21"/>
        <v>0</v>
      </c>
      <c r="L119" s="299">
        <f t="shared" si="21"/>
        <v>0</v>
      </c>
    </row>
    <row r="120" spans="1:13" s="342" customFormat="1" ht="17.25" hidden="1" x14ac:dyDescent="0.2">
      <c r="A120" s="370" t="s">
        <v>42</v>
      </c>
      <c r="B120" s="299">
        <f t="shared" si="16"/>
        <v>556101533.42999995</v>
      </c>
      <c r="C120" s="299">
        <f t="shared" si="17"/>
        <v>551038267.20000005</v>
      </c>
      <c r="D120" s="371">
        <f t="shared" si="18"/>
        <v>99.089506874981993</v>
      </c>
      <c r="E120" s="339">
        <f t="shared" si="19"/>
        <v>551102015.5200001</v>
      </c>
      <c r="F120" s="372">
        <f t="shared" si="20"/>
        <v>99.100970306777768</v>
      </c>
      <c r="G120" s="344"/>
      <c r="K120" s="299">
        <f t="shared" si="21"/>
        <v>63748.32</v>
      </c>
      <c r="L120" s="299">
        <f t="shared" si="21"/>
        <v>0</v>
      </c>
    </row>
    <row r="121" spans="1:13" s="242" customFormat="1" ht="27" hidden="1" customHeight="1" x14ac:dyDescent="0.2">
      <c r="A121" s="373" t="s">
        <v>39</v>
      </c>
      <c r="B121" s="299">
        <f t="shared" si="16"/>
        <v>384191433.42999995</v>
      </c>
      <c r="C121" s="299">
        <f t="shared" si="17"/>
        <v>379138167.19999999</v>
      </c>
      <c r="D121" s="374">
        <f t="shared" si="18"/>
        <v>98.684700961475073</v>
      </c>
      <c r="E121" s="347">
        <f t="shared" si="19"/>
        <v>379191915.51999998</v>
      </c>
      <c r="F121" s="375">
        <f t="shared" si="20"/>
        <v>98.698690945457827</v>
      </c>
      <c r="G121" s="243"/>
      <c r="K121" s="299">
        <f t="shared" si="21"/>
        <v>53748.32</v>
      </c>
      <c r="L121" s="299">
        <f t="shared" si="21"/>
        <v>0</v>
      </c>
    </row>
    <row r="122" spans="1:13" s="376" customFormat="1" ht="17.25" hidden="1" x14ac:dyDescent="0.2">
      <c r="A122" s="373" t="s">
        <v>40</v>
      </c>
      <c r="B122" s="299">
        <f t="shared" si="16"/>
        <v>153325783.75</v>
      </c>
      <c r="C122" s="299">
        <f t="shared" si="17"/>
        <v>153315783.75</v>
      </c>
      <c r="D122" s="374">
        <f t="shared" si="18"/>
        <v>99.993477939746711</v>
      </c>
      <c r="E122" s="347">
        <f t="shared" si="19"/>
        <v>153325783.75</v>
      </c>
      <c r="F122" s="375">
        <f t="shared" si="20"/>
        <v>100</v>
      </c>
      <c r="G122" s="243"/>
      <c r="H122" s="242"/>
      <c r="I122" s="242"/>
      <c r="K122" s="299">
        <f t="shared" si="21"/>
        <v>10000</v>
      </c>
      <c r="L122" s="299">
        <f t="shared" si="21"/>
        <v>0</v>
      </c>
    </row>
    <row r="123" spans="1:13" s="376" customFormat="1" ht="17.25" hidden="1" x14ac:dyDescent="0.2">
      <c r="A123" s="242"/>
      <c r="B123" s="266"/>
      <c r="C123" s="251"/>
      <c r="D123" s="266"/>
      <c r="E123" s="266"/>
      <c r="F123" s="280"/>
      <c r="G123" s="242"/>
      <c r="H123" s="242"/>
      <c r="I123" s="243"/>
      <c r="J123" s="242"/>
      <c r="K123" s="242"/>
      <c r="M123" s="266"/>
    </row>
    <row r="124" spans="1:13" s="376" customFormat="1" ht="17.25" hidden="1" x14ac:dyDescent="0.2">
      <c r="A124" s="376" t="s">
        <v>96</v>
      </c>
      <c r="B124" s="266"/>
      <c r="C124" s="251"/>
      <c r="D124" s="266"/>
      <c r="E124" s="266"/>
      <c r="F124" s="280"/>
      <c r="G124" s="242"/>
      <c r="I124" s="243"/>
      <c r="J124" s="242"/>
      <c r="K124" s="242"/>
      <c r="M124" s="266"/>
    </row>
    <row r="125" spans="1:13" s="376" customFormat="1" ht="18" hidden="1" thickBot="1" x14ac:dyDescent="0.25">
      <c r="A125" s="377" t="s">
        <v>2</v>
      </c>
      <c r="B125" s="237" t="s">
        <v>14</v>
      </c>
      <c r="C125" s="270" t="s">
        <v>16</v>
      </c>
      <c r="D125" s="353" t="s">
        <v>7</v>
      </c>
      <c r="E125" s="354"/>
      <c r="F125" s="355"/>
      <c r="G125" s="378"/>
      <c r="H125" s="379" t="s">
        <v>49</v>
      </c>
      <c r="I125" s="354"/>
      <c r="J125" s="355"/>
      <c r="K125" s="378"/>
      <c r="M125" s="266"/>
    </row>
    <row r="126" spans="1:13" s="376" customFormat="1" ht="15" hidden="1" customHeight="1" x14ac:dyDescent="0.2">
      <c r="A126" s="380"/>
      <c r="B126" s="359"/>
      <c r="C126" s="360"/>
      <c r="D126" s="237" t="s">
        <v>87</v>
      </c>
      <c r="E126" s="237" t="s">
        <v>60</v>
      </c>
      <c r="F126" s="321" t="s">
        <v>88</v>
      </c>
      <c r="G126" s="270" t="s">
        <v>89</v>
      </c>
      <c r="H126" s="377" t="s">
        <v>87</v>
      </c>
      <c r="I126" s="237" t="s">
        <v>60</v>
      </c>
      <c r="J126" s="321" t="s">
        <v>90</v>
      </c>
      <c r="K126" s="270" t="s">
        <v>89</v>
      </c>
      <c r="M126" s="266"/>
    </row>
    <row r="127" spans="1:13" s="376" customFormat="1" ht="17.25" hidden="1" x14ac:dyDescent="0.2">
      <c r="A127" s="380"/>
      <c r="B127" s="359"/>
      <c r="C127" s="360"/>
      <c r="D127" s="359"/>
      <c r="E127" s="359"/>
      <c r="F127" s="321" t="s">
        <v>60</v>
      </c>
      <c r="G127" s="360"/>
      <c r="H127" s="380"/>
      <c r="I127" s="359"/>
      <c r="J127" s="321" t="s">
        <v>91</v>
      </c>
      <c r="K127" s="360"/>
      <c r="M127" s="266"/>
    </row>
    <row r="128" spans="1:13" s="376" customFormat="1" ht="18" hidden="1" thickBot="1" x14ac:dyDescent="0.25">
      <c r="A128" s="381"/>
      <c r="B128" s="246"/>
      <c r="C128" s="271"/>
      <c r="D128" s="246"/>
      <c r="E128" s="246"/>
      <c r="F128" s="361"/>
      <c r="G128" s="271"/>
      <c r="H128" s="381"/>
      <c r="I128" s="246"/>
      <c r="J128" s="248" t="s">
        <v>60</v>
      </c>
      <c r="K128" s="271"/>
      <c r="M128" s="266"/>
    </row>
    <row r="129" spans="1:13" s="376" customFormat="1" ht="18" hidden="1" thickBot="1" x14ac:dyDescent="0.25">
      <c r="A129" s="382" t="s">
        <v>9</v>
      </c>
      <c r="B129" s="329">
        <f>+B130+B131</f>
        <v>89547000</v>
      </c>
      <c r="C129" s="383">
        <f>+C130+C131</f>
        <v>1159</v>
      </c>
      <c r="D129" s="329">
        <f>+D130+D131</f>
        <v>809456</v>
      </c>
      <c r="E129" s="250">
        <f>+D129*100/B129</f>
        <v>0.90394541414006058</v>
      </c>
      <c r="F129" s="248">
        <v>72</v>
      </c>
      <c r="G129" s="282">
        <f>+E129-F129</f>
        <v>-71.096054585859946</v>
      </c>
      <c r="H129" s="384">
        <f>+C129+D129</f>
        <v>810615</v>
      </c>
      <c r="I129" s="250">
        <f>+H129*100/B129</f>
        <v>0.90523970652283159</v>
      </c>
      <c r="J129" s="248">
        <v>81.739999999999995</v>
      </c>
      <c r="K129" s="282">
        <f>+I129-J129</f>
        <v>-80.83476029347716</v>
      </c>
      <c r="M129" s="266"/>
    </row>
    <row r="130" spans="1:13" s="376" customFormat="1" ht="18" hidden="1" thickBot="1" x14ac:dyDescent="0.25">
      <c r="A130" s="382" t="s">
        <v>10</v>
      </c>
      <c r="B130" s="329">
        <f>B22</f>
        <v>14945000</v>
      </c>
      <c r="C130" s="385">
        <f>D22</f>
        <v>1159</v>
      </c>
      <c r="D130" s="329">
        <f>E22</f>
        <v>809456</v>
      </c>
      <c r="E130" s="250">
        <f>+D130*100/B130</f>
        <v>5.4162328537972568</v>
      </c>
      <c r="F130" s="248">
        <v>79</v>
      </c>
      <c r="G130" s="282">
        <f>+E130-F130</f>
        <v>-73.583767146202746</v>
      </c>
      <c r="H130" s="384">
        <f>+C130+D130</f>
        <v>810615</v>
      </c>
      <c r="I130" s="250">
        <f>+H130*100/B130</f>
        <v>5.423987955838073</v>
      </c>
      <c r="J130" s="248">
        <v>81.760000000000005</v>
      </c>
      <c r="K130" s="282">
        <f>+I130-J130</f>
        <v>-76.336012044161933</v>
      </c>
      <c r="M130" s="266"/>
    </row>
    <row r="131" spans="1:13" s="242" customFormat="1" ht="18" hidden="1" thickBot="1" x14ac:dyDescent="0.25">
      <c r="A131" s="382" t="s">
        <v>11</v>
      </c>
      <c r="B131" s="329">
        <f>B23</f>
        <v>74602000</v>
      </c>
      <c r="C131" s="383" t="str">
        <f>D23</f>
        <v>0</v>
      </c>
      <c r="D131" s="329" t="str">
        <f>E23</f>
        <v>0</v>
      </c>
      <c r="E131" s="250">
        <f>+D131*100/B131</f>
        <v>0</v>
      </c>
      <c r="F131" s="248">
        <v>46</v>
      </c>
      <c r="G131" s="282">
        <f>+E131-F131</f>
        <v>-46</v>
      </c>
      <c r="H131" s="384">
        <f>+C131+D131</f>
        <v>0</v>
      </c>
      <c r="I131" s="250">
        <f>+H131*100/B131</f>
        <v>0</v>
      </c>
      <c r="J131" s="248">
        <v>81.650000000000006</v>
      </c>
      <c r="K131" s="282">
        <f>+I131-J131</f>
        <v>-81.650000000000006</v>
      </c>
      <c r="M131" s="266"/>
    </row>
    <row r="132" spans="1:13" s="242" customFormat="1" ht="17.25" hidden="1" x14ac:dyDescent="0.2">
      <c r="B132" s="266"/>
      <c r="C132" s="251"/>
      <c r="D132" s="266"/>
      <c r="E132" s="266"/>
      <c r="F132" s="280"/>
      <c r="I132" s="243"/>
      <c r="M132" s="266"/>
    </row>
    <row r="133" spans="1:13" s="242" customFormat="1" ht="17.25" hidden="1" x14ac:dyDescent="0.2">
      <c r="B133" s="266"/>
      <c r="C133" s="251"/>
      <c r="D133" s="266"/>
      <c r="E133" s="266"/>
      <c r="F133" s="280"/>
      <c r="I133" s="243"/>
      <c r="M133" s="266"/>
    </row>
    <row r="134" spans="1:13" s="242" customFormat="1" ht="15" hidden="1" customHeight="1" x14ac:dyDescent="0.2">
      <c r="A134" s="386" t="s">
        <v>2</v>
      </c>
      <c r="B134" s="387" t="s">
        <v>14</v>
      </c>
      <c r="C134" s="388" t="s">
        <v>94</v>
      </c>
      <c r="D134" s="387" t="s">
        <v>16</v>
      </c>
      <c r="E134" s="387" t="s">
        <v>7</v>
      </c>
      <c r="F134" s="389" t="s">
        <v>68</v>
      </c>
      <c r="G134" s="389" t="s">
        <v>20</v>
      </c>
      <c r="H134" s="390" t="s">
        <v>60</v>
      </c>
      <c r="I134" s="243"/>
      <c r="M134" s="266"/>
    </row>
    <row r="135" spans="1:13" s="242" customFormat="1" ht="24" hidden="1" customHeight="1" thickBot="1" x14ac:dyDescent="0.25">
      <c r="A135" s="391"/>
      <c r="B135" s="392"/>
      <c r="C135" s="393" t="s">
        <v>95</v>
      </c>
      <c r="D135" s="392"/>
      <c r="E135" s="392"/>
      <c r="F135" s="394"/>
      <c r="G135" s="394"/>
      <c r="H135" s="395" t="s">
        <v>8</v>
      </c>
      <c r="I135" s="243"/>
      <c r="M135" s="266"/>
    </row>
    <row r="136" spans="1:13" s="400" customFormat="1" ht="18.75" hidden="1" thickTop="1" thickBot="1" x14ac:dyDescent="0.25">
      <c r="A136" s="396" t="s">
        <v>97</v>
      </c>
      <c r="B136" s="397"/>
      <c r="C136" s="398"/>
      <c r="D136" s="397"/>
      <c r="E136" s="397"/>
      <c r="F136" s="398"/>
      <c r="G136" s="398"/>
      <c r="H136" s="399"/>
      <c r="I136" s="243"/>
      <c r="J136" s="242"/>
      <c r="K136" s="242"/>
      <c r="M136" s="401"/>
    </row>
    <row r="137" spans="1:13" s="400" customFormat="1" ht="52.5" hidden="1" thickBot="1" x14ac:dyDescent="0.25">
      <c r="A137" s="402" t="s">
        <v>98</v>
      </c>
      <c r="B137" s="403">
        <f>+B16</f>
        <v>28929476045.740002</v>
      </c>
      <c r="C137" s="404" t="s">
        <v>99</v>
      </c>
      <c r="D137" s="405">
        <f t="shared" ref="D137:E139" si="22">+D16</f>
        <v>1840330256.4200001</v>
      </c>
      <c r="E137" s="405">
        <f t="shared" si="22"/>
        <v>25603849150.139999</v>
      </c>
      <c r="F137" s="406">
        <f>+E137*100/B137</f>
        <v>88.50436526972733</v>
      </c>
      <c r="G137" s="407">
        <f>+D137+E137</f>
        <v>27444179406.559998</v>
      </c>
      <c r="H137" s="408">
        <f>+G137*100/B137</f>
        <v>94.86580179733771</v>
      </c>
      <c r="I137" s="409">
        <v>23665.57979498</v>
      </c>
      <c r="M137" s="401"/>
    </row>
    <row r="138" spans="1:13" s="400" customFormat="1" ht="52.5" hidden="1" thickBot="1" x14ac:dyDescent="0.25">
      <c r="A138" s="410" t="s">
        <v>100</v>
      </c>
      <c r="B138" s="403">
        <f>+B17</f>
        <v>18607355611.880001</v>
      </c>
      <c r="C138" s="411" t="s">
        <v>99</v>
      </c>
      <c r="D138" s="405">
        <f t="shared" si="22"/>
        <v>100175963.97</v>
      </c>
      <c r="E138" s="405">
        <f t="shared" si="22"/>
        <v>17763778245.860001</v>
      </c>
      <c r="F138" s="412">
        <f>+E138*100/B138</f>
        <v>95.466430676041824</v>
      </c>
      <c r="G138" s="407">
        <f>+D138+E138</f>
        <v>17863954209.830002</v>
      </c>
      <c r="H138" s="408">
        <f>+G138*100/B138</f>
        <v>96.004798223045896</v>
      </c>
      <c r="I138" s="409">
        <v>15201.216024739999</v>
      </c>
      <c r="M138" s="401"/>
    </row>
    <row r="139" spans="1:13" s="242" customFormat="1" ht="23.25" hidden="1" customHeight="1" thickBot="1" x14ac:dyDescent="0.25">
      <c r="A139" s="402" t="s">
        <v>101</v>
      </c>
      <c r="B139" s="403">
        <f>+B18</f>
        <v>10322120433.860001</v>
      </c>
      <c r="C139" s="404" t="s">
        <v>99</v>
      </c>
      <c r="D139" s="405">
        <f t="shared" si="22"/>
        <v>1740154292.45</v>
      </c>
      <c r="E139" s="405">
        <f t="shared" si="22"/>
        <v>7840070904.2799997</v>
      </c>
      <c r="F139" s="406">
        <f>+E139*100/B139</f>
        <v>75.954073143362578</v>
      </c>
      <c r="G139" s="407">
        <f>+D139+E139</f>
        <v>9580225196.7299995</v>
      </c>
      <c r="H139" s="408">
        <f>+G139*100/B139</f>
        <v>92.812569453304022</v>
      </c>
      <c r="I139" s="409">
        <v>8464.363770240001</v>
      </c>
      <c r="J139" s="400"/>
      <c r="K139" s="400"/>
      <c r="M139" s="266"/>
    </row>
    <row r="140" spans="1:13" s="242" customFormat="1" ht="18" hidden="1" thickBot="1" x14ac:dyDescent="0.25">
      <c r="A140" s="413" t="s">
        <v>102</v>
      </c>
      <c r="B140" s="414"/>
      <c r="C140" s="415"/>
      <c r="D140" s="414"/>
      <c r="E140" s="414"/>
      <c r="F140" s="415"/>
      <c r="G140" s="415"/>
      <c r="H140" s="416"/>
      <c r="I140" s="243"/>
      <c r="M140" s="266"/>
    </row>
    <row r="141" spans="1:13" s="242" customFormat="1" ht="23.25" hidden="1" customHeight="1" thickBot="1" x14ac:dyDescent="0.25">
      <c r="A141" s="417" t="s">
        <v>103</v>
      </c>
      <c r="B141" s="405">
        <f>+B41</f>
        <v>1603035339.7000005</v>
      </c>
      <c r="C141" s="418" t="s">
        <v>104</v>
      </c>
      <c r="D141" s="405">
        <f>+D41</f>
        <v>152446854.83000001</v>
      </c>
      <c r="E141" s="405">
        <f>+E41</f>
        <v>1330624763.8100002</v>
      </c>
      <c r="F141" s="419">
        <v>69.167825015080396</v>
      </c>
      <c r="G141" s="405">
        <f>+D141+E141</f>
        <v>1483071618.6400001</v>
      </c>
      <c r="H141" s="420">
        <f>+G141*100/B141</f>
        <v>92.51646435427611</v>
      </c>
      <c r="I141" s="243"/>
      <c r="M141" s="266"/>
    </row>
    <row r="142" spans="1:13" s="342" customFormat="1" ht="18" hidden="1" thickBot="1" x14ac:dyDescent="0.25">
      <c r="A142" s="421" t="s">
        <v>105</v>
      </c>
      <c r="B142" s="422"/>
      <c r="C142" s="423"/>
      <c r="D142" s="422"/>
      <c r="E142" s="422"/>
      <c r="F142" s="423"/>
      <c r="G142" s="423"/>
      <c r="H142" s="424"/>
      <c r="I142" s="243"/>
      <c r="J142" s="242"/>
      <c r="K142" s="242"/>
      <c r="M142" s="345"/>
    </row>
    <row r="143" spans="1:13" s="342" customFormat="1" ht="27.75" hidden="1" customHeight="1" thickBot="1" x14ac:dyDescent="0.25">
      <c r="A143" s="425" t="s">
        <v>98</v>
      </c>
      <c r="B143" s="426">
        <f>+B144+B145</f>
        <v>3363395507.79</v>
      </c>
      <c r="C143" s="426">
        <f>+C144+C145</f>
        <v>63748.32</v>
      </c>
      <c r="D143" s="426">
        <f>+D144+D145</f>
        <v>19055724.869999997</v>
      </c>
      <c r="E143" s="426">
        <f>+E144+E145</f>
        <v>3186156184.3199997</v>
      </c>
      <c r="F143" s="427">
        <f>+E143*100/B143</f>
        <v>94.730345477970289</v>
      </c>
      <c r="G143" s="426">
        <f>+C143+D143+E143</f>
        <v>3205275657.5099998</v>
      </c>
      <c r="H143" s="428">
        <f>+G143*100/B143</f>
        <v>95.298802953331631</v>
      </c>
      <c r="I143" s="344"/>
      <c r="M143" s="345"/>
    </row>
    <row r="144" spans="1:13" s="342" customFormat="1" ht="18" hidden="1" thickBot="1" x14ac:dyDescent="0.25">
      <c r="A144" s="429" t="s">
        <v>106</v>
      </c>
      <c r="B144" s="426">
        <f>+B30</f>
        <v>2807293974.3600001</v>
      </c>
      <c r="C144" s="426">
        <f>+C30</f>
        <v>0</v>
      </c>
      <c r="D144" s="426">
        <f>+D30</f>
        <v>19055724.869999997</v>
      </c>
      <c r="E144" s="426">
        <f>+E30</f>
        <v>2635117917.1199999</v>
      </c>
      <c r="F144" s="427">
        <f>+E144*100/B144</f>
        <v>93.866831945191905</v>
      </c>
      <c r="G144" s="426">
        <f>+C144+D144+E144</f>
        <v>2654173641.9899998</v>
      </c>
      <c r="H144" s="430">
        <f>+G144*100/B144</f>
        <v>94.545625297225655</v>
      </c>
      <c r="I144" s="344"/>
      <c r="M144" s="345"/>
    </row>
    <row r="145" spans="1:13" s="242" customFormat="1" ht="18" hidden="1" thickBot="1" x14ac:dyDescent="0.25">
      <c r="A145" s="425" t="s">
        <v>107</v>
      </c>
      <c r="B145" s="431">
        <f>+B35</f>
        <v>556101533.42999995</v>
      </c>
      <c r="C145" s="431">
        <f>+C35</f>
        <v>63748.32</v>
      </c>
      <c r="D145" s="431">
        <f>+D35</f>
        <v>0</v>
      </c>
      <c r="E145" s="431">
        <f>+E35</f>
        <v>551038267.20000005</v>
      </c>
      <c r="F145" s="427">
        <f>+E145*100/B145</f>
        <v>99.089506874981993</v>
      </c>
      <c r="G145" s="426">
        <f>+C145+D145+E145</f>
        <v>551102015.5200001</v>
      </c>
      <c r="H145" s="428">
        <f>+G145*100/B145</f>
        <v>99.100970306777768</v>
      </c>
      <c r="I145" s="344"/>
      <c r="J145" s="342"/>
      <c r="K145" s="342"/>
      <c r="M145" s="266"/>
    </row>
    <row r="146" spans="1:13" s="242" customFormat="1" ht="17.25" hidden="1" x14ac:dyDescent="0.2">
      <c r="B146" s="266"/>
      <c r="C146" s="251"/>
      <c r="D146" s="266"/>
      <c r="E146" s="266"/>
      <c r="F146" s="280"/>
      <c r="I146" s="243"/>
      <c r="M146" s="266"/>
    </row>
    <row r="147" spans="1:13" hidden="1" x14ac:dyDescent="0.2"/>
    <row r="148" spans="1:13" hidden="1" x14ac:dyDescent="0.2"/>
    <row r="149" spans="1:13" hidden="1" x14ac:dyDescent="0.2"/>
  </sheetData>
  <mergeCells count="54">
    <mergeCell ref="H126:H128"/>
    <mergeCell ref="I126:I128"/>
    <mergeCell ref="K126:K128"/>
    <mergeCell ref="A134:A135"/>
    <mergeCell ref="B134:B135"/>
    <mergeCell ref="D134:D135"/>
    <mergeCell ref="E134:E135"/>
    <mergeCell ref="F134:F135"/>
    <mergeCell ref="G134:G135"/>
    <mergeCell ref="A112:A113"/>
    <mergeCell ref="B112:B113"/>
    <mergeCell ref="E112:F112"/>
    <mergeCell ref="L112:L113"/>
    <mergeCell ref="A125:A128"/>
    <mergeCell ref="B125:B128"/>
    <mergeCell ref="C125:C128"/>
    <mergeCell ref="D126:D128"/>
    <mergeCell ref="E126:E128"/>
    <mergeCell ref="G126:G128"/>
    <mergeCell ref="K103:K106"/>
    <mergeCell ref="L103:L106"/>
    <mergeCell ref="C104:C106"/>
    <mergeCell ref="D104:D106"/>
    <mergeCell ref="F104:F106"/>
    <mergeCell ref="G104:G106"/>
    <mergeCell ref="H104:H106"/>
    <mergeCell ref="J104:J106"/>
    <mergeCell ref="D71:E71"/>
    <mergeCell ref="A88:A89"/>
    <mergeCell ref="B88:B89"/>
    <mergeCell ref="C88:C89"/>
    <mergeCell ref="D88:D89"/>
    <mergeCell ref="A103:A106"/>
    <mergeCell ref="B103:B106"/>
    <mergeCell ref="A53:A54"/>
    <mergeCell ref="B53:B54"/>
    <mergeCell ref="C53:C54"/>
    <mergeCell ref="A62:A63"/>
    <mergeCell ref="B62:B63"/>
    <mergeCell ref="C62:C63"/>
    <mergeCell ref="A7:L7"/>
    <mergeCell ref="M7:O7"/>
    <mergeCell ref="A13:L13"/>
    <mergeCell ref="M13:O13"/>
    <mergeCell ref="A42:O42"/>
    <mergeCell ref="A46:A47"/>
    <mergeCell ref="B46:B47"/>
    <mergeCell ref="E46:E47"/>
    <mergeCell ref="A1:I1"/>
    <mergeCell ref="A2:A3"/>
    <mergeCell ref="B2:C2"/>
    <mergeCell ref="D2:E2"/>
    <mergeCell ref="F2:G2"/>
    <mergeCell ref="H2:I2"/>
  </mergeCells>
  <pageMargins left="0.39370078740157483" right="0.23622047244094491" top="0.19685039370078741" bottom="0" header="0.11811023622047245" footer="0.11811023622047245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609B9-5E09-40AF-95C0-6C8B41650B59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เป้าหมายปี 31.08.66</vt:lpstr>
      <vt:lpstr>Sheet1</vt:lpstr>
      <vt:lpstr>'เป้าหมายปี 31.08.66'!Print_Area</vt:lpstr>
      <vt:lpstr>'เป้าหมายปี 31.08.66'!Print_Titles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สุภาพร เลิศสุวรรณ์</dc:creator>
  <cp:lastModifiedBy>สุภาพร เลิศสุวรรณ์</cp:lastModifiedBy>
  <dcterms:created xsi:type="dcterms:W3CDTF">2023-09-11T03:07:38Z</dcterms:created>
  <dcterms:modified xsi:type="dcterms:W3CDTF">2023-09-11T03:08:28Z</dcterms:modified>
</cp:coreProperties>
</file>